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615"/>
  <workbookPr/>
  <mc:AlternateContent xmlns:mc="http://schemas.openxmlformats.org/markup-compatibility/2006">
    <mc:Choice Requires="x15">
      <x15ac:absPath xmlns:x15ac="http://schemas.microsoft.com/office/spreadsheetml/2010/11/ac" url="/Users/orhantorul/Dropbox/Research/Inequality in Turkey/Submission/JOEI/3rdRound/"/>
    </mc:Choice>
  </mc:AlternateContent>
  <bookViews>
    <workbookView xWindow="0" yWindow="900" windowWidth="28800" windowHeight="15940" tabRatio="993"/>
  </bookViews>
  <sheets>
    <sheet name="HBS Inequality" sheetId="1" r:id="rId1"/>
    <sheet name="SILC Inequality" sheetId="2" r:id="rId2"/>
    <sheet name="Corr (GDP gr.-Ineq. Est.)HBS" sheetId="3" r:id="rId3"/>
    <sheet name="Corr (GDP gr.-Ineq. Est.)SILC" sheetId="4" r:id="rId4"/>
    <sheet name="Corr (GDP growth-Premium Est.)" sheetId="5" r:id="rId5"/>
    <sheet name="NIPA vs HBS vs SILC" sheetId="6" r:id="rId6"/>
    <sheet name="Minimum Wage vs Survey Data" sheetId="7" r:id="rId7"/>
    <sheet name="Distributional Composition" sheetId="8" r:id="rId8"/>
    <sheet name="Income by Source" sheetId="9" r:id="rId9"/>
    <sheet name="Number of Beneficiaris" sheetId="10" r:id="rId10"/>
    <sheet name="Means- vs Non-Means-Tested" sheetId="11" r:id="rId11"/>
  </sheets>
  <definedNames>
    <definedName name="_xlnm.Print_Area" localSheetId="7">'Distributional Composition'!$A$1:$T$51</definedName>
    <definedName name="Print_Area_0" localSheetId="7">'Distributional Composition'!$A$1:$T$51</definedName>
    <definedName name="TOTAL">#REF!</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calcChain.xml><?xml version="1.0" encoding="utf-8"?>
<calcChain xmlns="http://schemas.openxmlformats.org/spreadsheetml/2006/main">
  <c r="I24" i="3" l="1"/>
  <c r="H24" i="3"/>
  <c r="AK47" i="11"/>
  <c r="AJ47" i="11"/>
  <c r="AI47" i="11"/>
  <c r="AH47" i="11"/>
  <c r="AG47" i="11"/>
  <c r="AF47" i="11"/>
  <c r="AE47" i="11"/>
  <c r="AD47" i="11"/>
  <c r="AC47" i="11"/>
  <c r="AB47" i="11"/>
  <c r="AA47" i="11"/>
  <c r="Z47" i="11"/>
  <c r="Y47" i="11"/>
  <c r="X47" i="11"/>
  <c r="W47" i="11"/>
  <c r="V47" i="11"/>
  <c r="U47" i="11"/>
  <c r="S47" i="11"/>
  <c r="R47" i="11"/>
  <c r="Q47" i="11"/>
  <c r="P47" i="11"/>
  <c r="O47" i="11"/>
  <c r="N47" i="11"/>
  <c r="M47" i="11"/>
  <c r="L47" i="11"/>
  <c r="K47" i="11"/>
  <c r="J47" i="11"/>
  <c r="I47" i="11"/>
  <c r="H47" i="11"/>
  <c r="G47" i="11"/>
  <c r="F47" i="11"/>
  <c r="E47" i="11"/>
  <c r="D47" i="11"/>
  <c r="C47" i="11"/>
  <c r="AK45" i="11"/>
  <c r="AJ45" i="11"/>
  <c r="AI45" i="11"/>
  <c r="AH45" i="11"/>
  <c r="AG45" i="11"/>
  <c r="AF45" i="11"/>
  <c r="AE45" i="11"/>
  <c r="AD45" i="11"/>
  <c r="AC45" i="11"/>
  <c r="AB45" i="11"/>
  <c r="AA45" i="11"/>
  <c r="Z45" i="11"/>
  <c r="Y45" i="11"/>
  <c r="X45" i="11"/>
  <c r="W45" i="11"/>
  <c r="V45" i="11"/>
  <c r="U45" i="11"/>
  <c r="S45" i="11"/>
  <c r="R45" i="11"/>
  <c r="Q45" i="11"/>
  <c r="P45" i="11"/>
  <c r="O45" i="11"/>
  <c r="N45" i="11"/>
  <c r="M45" i="11"/>
  <c r="L45" i="11"/>
  <c r="K45" i="11"/>
  <c r="J45" i="11"/>
  <c r="I45" i="11"/>
  <c r="H45" i="11"/>
  <c r="G45" i="11"/>
  <c r="F45" i="11"/>
  <c r="E45" i="11"/>
  <c r="D45" i="11"/>
  <c r="C45" i="11"/>
  <c r="AK43" i="11"/>
  <c r="AJ43" i="11"/>
  <c r="AI43" i="11"/>
  <c r="AH43" i="11"/>
  <c r="AG43" i="11"/>
  <c r="AF43" i="11"/>
  <c r="AE43" i="11"/>
  <c r="AD43" i="11"/>
  <c r="AC43" i="11"/>
  <c r="AB43" i="11"/>
  <c r="AA43" i="11"/>
  <c r="Z43" i="11"/>
  <c r="Y43" i="11"/>
  <c r="X43" i="11"/>
  <c r="W43" i="11"/>
  <c r="V43" i="11"/>
  <c r="U43" i="11"/>
  <c r="S43" i="11"/>
  <c r="R43" i="11"/>
  <c r="Q43" i="11"/>
  <c r="P43" i="11"/>
  <c r="O43" i="11"/>
  <c r="N43" i="11"/>
  <c r="M43" i="11"/>
  <c r="L43" i="11"/>
  <c r="K43" i="11"/>
  <c r="J43" i="11"/>
  <c r="I43" i="11"/>
  <c r="H43" i="11"/>
  <c r="G43" i="11"/>
  <c r="F43" i="11"/>
  <c r="E43" i="11"/>
  <c r="D43" i="11"/>
  <c r="C43" i="11"/>
  <c r="AK41" i="11"/>
  <c r="AJ41" i="11"/>
  <c r="AI41" i="11"/>
  <c r="AH41" i="11"/>
  <c r="AG41" i="11"/>
  <c r="AF41" i="11"/>
  <c r="AE41" i="11"/>
  <c r="AD41" i="11"/>
  <c r="AC41" i="11"/>
  <c r="AB41" i="11"/>
  <c r="AA41" i="11"/>
  <c r="Z41" i="11"/>
  <c r="Y41" i="11"/>
  <c r="X41" i="11"/>
  <c r="W41" i="11"/>
  <c r="V41" i="11"/>
  <c r="U41" i="11"/>
  <c r="S41" i="11"/>
  <c r="R41" i="11"/>
  <c r="Q41" i="11"/>
  <c r="P41" i="11"/>
  <c r="O41" i="11"/>
  <c r="N41" i="11"/>
  <c r="M41" i="11"/>
  <c r="L41" i="11"/>
  <c r="K41" i="11"/>
  <c r="J41" i="11"/>
  <c r="I41" i="11"/>
  <c r="H41" i="11"/>
  <c r="G41" i="11"/>
  <c r="F41" i="11"/>
  <c r="E41" i="11"/>
  <c r="D41" i="11"/>
  <c r="C41" i="11"/>
  <c r="AK39" i="11"/>
  <c r="AJ39" i="11"/>
  <c r="AI39" i="11"/>
  <c r="AH39" i="11"/>
  <c r="AG39" i="11"/>
  <c r="AF39" i="11"/>
  <c r="AE39" i="11"/>
  <c r="AD39" i="11"/>
  <c r="AC39" i="11"/>
  <c r="AB39" i="11"/>
  <c r="AA39" i="11"/>
  <c r="Z39" i="11"/>
  <c r="Y39" i="11"/>
  <c r="X39" i="11"/>
  <c r="W39" i="11"/>
  <c r="V39" i="11"/>
  <c r="U39" i="11"/>
  <c r="S39" i="11"/>
  <c r="R39" i="11"/>
  <c r="Q39" i="11"/>
  <c r="P39" i="11"/>
  <c r="O39" i="11"/>
  <c r="N39" i="11"/>
  <c r="M39" i="11"/>
  <c r="L39" i="11"/>
  <c r="K39" i="11"/>
  <c r="J39" i="11"/>
  <c r="I39" i="11"/>
  <c r="H39" i="11"/>
  <c r="G39" i="11"/>
  <c r="F39" i="11"/>
  <c r="E39" i="11"/>
  <c r="D39" i="11"/>
  <c r="C39" i="11"/>
  <c r="AK37" i="11"/>
  <c r="AJ37" i="11"/>
  <c r="AI37" i="11"/>
  <c r="AH37" i="11"/>
  <c r="AG37" i="11"/>
  <c r="AF37" i="11"/>
  <c r="AE37" i="11"/>
  <c r="AD37" i="11"/>
  <c r="AC37" i="11"/>
  <c r="AB37" i="11"/>
  <c r="AA37" i="11"/>
  <c r="Z37" i="11"/>
  <c r="Y37" i="11"/>
  <c r="X37" i="11"/>
  <c r="W37" i="11"/>
  <c r="V37" i="11"/>
  <c r="U37" i="11"/>
  <c r="S37" i="11"/>
  <c r="R37" i="11"/>
  <c r="Q37" i="11"/>
  <c r="P37" i="11"/>
  <c r="O37" i="11"/>
  <c r="N37" i="11"/>
  <c r="M37" i="11"/>
  <c r="L37" i="11"/>
  <c r="K37" i="11"/>
  <c r="J37" i="11"/>
  <c r="I37" i="11"/>
  <c r="H37" i="11"/>
  <c r="G37" i="11"/>
  <c r="F37" i="11"/>
  <c r="E37" i="11"/>
  <c r="D37" i="11"/>
  <c r="C37" i="11"/>
  <c r="AK35" i="11"/>
  <c r="AJ35" i="11"/>
  <c r="AI35" i="11"/>
  <c r="AH35" i="11"/>
  <c r="AG35" i="11"/>
  <c r="AF35" i="11"/>
  <c r="AE35" i="11"/>
  <c r="AD35" i="11"/>
  <c r="AC35" i="11"/>
  <c r="AB35" i="11"/>
  <c r="AA35" i="11"/>
  <c r="Z35" i="11"/>
  <c r="Y35" i="11"/>
  <c r="X35" i="11"/>
  <c r="W35" i="11"/>
  <c r="V35" i="11"/>
  <c r="U35" i="11"/>
  <c r="S35" i="11"/>
  <c r="R35" i="11"/>
  <c r="Q35" i="11"/>
  <c r="P35" i="11"/>
  <c r="O35" i="11"/>
  <c r="N35" i="11"/>
  <c r="M35" i="11"/>
  <c r="L35" i="11"/>
  <c r="K35" i="11"/>
  <c r="J35" i="11"/>
  <c r="I35" i="11"/>
  <c r="H35" i="11"/>
  <c r="G35" i="11"/>
  <c r="F35" i="11"/>
  <c r="E35" i="11"/>
  <c r="D35" i="11"/>
  <c r="C35" i="11"/>
  <c r="AK33" i="11"/>
  <c r="AJ33" i="11"/>
  <c r="AI33" i="11"/>
  <c r="AH33" i="11"/>
  <c r="AG33" i="11"/>
  <c r="AF33" i="11"/>
  <c r="AE33" i="11"/>
  <c r="AD33" i="11"/>
  <c r="AC33" i="11"/>
  <c r="AB33" i="11"/>
  <c r="AA33" i="11"/>
  <c r="Z33" i="11"/>
  <c r="Y33" i="11"/>
  <c r="X33" i="11"/>
  <c r="W33" i="11"/>
  <c r="V33" i="11"/>
  <c r="U33" i="11"/>
  <c r="S33" i="11"/>
  <c r="R33" i="11"/>
  <c r="Q33" i="11"/>
  <c r="P33" i="11"/>
  <c r="O33" i="11"/>
  <c r="N33" i="11"/>
  <c r="M33" i="11"/>
  <c r="L33" i="11"/>
  <c r="K33" i="11"/>
  <c r="J33" i="11"/>
  <c r="I33" i="11"/>
  <c r="H33" i="11"/>
  <c r="G33" i="11"/>
  <c r="F33" i="11"/>
  <c r="E33" i="11"/>
  <c r="D33" i="11"/>
  <c r="C33" i="11"/>
  <c r="T37" i="9"/>
  <c r="S37" i="9"/>
  <c r="R37" i="9"/>
  <c r="Q37" i="9"/>
  <c r="P37" i="9"/>
  <c r="O37" i="9"/>
  <c r="N37" i="9"/>
  <c r="M37" i="9"/>
  <c r="L37" i="9"/>
  <c r="K37" i="9"/>
  <c r="J37" i="9"/>
  <c r="I37" i="9"/>
  <c r="H37" i="9"/>
  <c r="G37" i="9"/>
  <c r="F37" i="9"/>
  <c r="E37" i="9"/>
  <c r="D37" i="9"/>
  <c r="T35" i="9"/>
  <c r="S35" i="9"/>
  <c r="R35" i="9"/>
  <c r="Q35" i="9"/>
  <c r="P35" i="9"/>
  <c r="O35" i="9"/>
  <c r="N35" i="9"/>
  <c r="M35" i="9"/>
  <c r="L35" i="9"/>
  <c r="K35" i="9"/>
  <c r="J35" i="9"/>
  <c r="I35" i="9"/>
  <c r="H35" i="9"/>
  <c r="G35" i="9"/>
  <c r="F35" i="9"/>
  <c r="E35" i="9"/>
  <c r="D35" i="9"/>
  <c r="T33" i="9"/>
  <c r="S33" i="9"/>
  <c r="R33" i="9"/>
  <c r="Q33" i="9"/>
  <c r="P33" i="9"/>
  <c r="O33" i="9"/>
  <c r="N33" i="9"/>
  <c r="M33" i="9"/>
  <c r="L33" i="9"/>
  <c r="K33" i="9"/>
  <c r="J33" i="9"/>
  <c r="I33" i="9"/>
  <c r="H33" i="9"/>
  <c r="G33" i="9"/>
  <c r="F33" i="9"/>
  <c r="E33" i="9"/>
  <c r="D33" i="9"/>
  <c r="T31" i="9"/>
  <c r="S31" i="9"/>
  <c r="R31" i="9"/>
  <c r="Q31" i="9"/>
  <c r="P31" i="9"/>
  <c r="O31" i="9"/>
  <c r="N31" i="9"/>
  <c r="M31" i="9"/>
  <c r="L31" i="9"/>
  <c r="K31" i="9"/>
  <c r="J31" i="9"/>
  <c r="I31" i="9"/>
  <c r="H31" i="9"/>
  <c r="G31" i="9"/>
  <c r="F31" i="9"/>
  <c r="E31" i="9"/>
  <c r="D31" i="9"/>
  <c r="T29" i="9"/>
  <c r="S29" i="9"/>
  <c r="R29" i="9"/>
  <c r="Q29" i="9"/>
  <c r="P29" i="9"/>
  <c r="O29" i="9"/>
  <c r="N29" i="9"/>
  <c r="M29" i="9"/>
  <c r="L29" i="9"/>
  <c r="K29" i="9"/>
  <c r="J29" i="9"/>
  <c r="I29" i="9"/>
  <c r="H29" i="9"/>
  <c r="G29" i="9"/>
  <c r="F29" i="9"/>
  <c r="E29" i="9"/>
  <c r="D29" i="9"/>
  <c r="T27" i="9"/>
  <c r="S27" i="9"/>
  <c r="R27" i="9"/>
  <c r="Q27" i="9"/>
  <c r="P27" i="9"/>
  <c r="O27" i="9"/>
  <c r="N27" i="9"/>
  <c r="M27" i="9"/>
  <c r="L27" i="9"/>
  <c r="K27" i="9"/>
  <c r="J27" i="9"/>
  <c r="I27" i="9"/>
  <c r="H27" i="9"/>
  <c r="G27" i="9"/>
  <c r="F27" i="9"/>
  <c r="E27" i="9"/>
  <c r="D27" i="9"/>
  <c r="U80" i="8"/>
  <c r="T80" i="8"/>
  <c r="S80" i="8"/>
  <c r="R80" i="8"/>
  <c r="Q80" i="8"/>
  <c r="P80" i="8"/>
  <c r="O80" i="8"/>
  <c r="N80" i="8"/>
  <c r="M80" i="8"/>
  <c r="L80" i="8"/>
  <c r="K80" i="8"/>
  <c r="J80" i="8"/>
  <c r="I80" i="8"/>
  <c r="H80" i="8"/>
  <c r="G80" i="8"/>
  <c r="F80" i="8"/>
  <c r="E80" i="8"/>
  <c r="T76" i="8"/>
  <c r="F76" i="8"/>
  <c r="U76" i="8"/>
  <c r="S76" i="8"/>
  <c r="R76" i="8"/>
  <c r="Q76" i="8"/>
  <c r="P76" i="8"/>
  <c r="O76" i="8"/>
  <c r="N76" i="8"/>
  <c r="M76" i="8"/>
  <c r="L76" i="8"/>
  <c r="K76" i="8"/>
  <c r="J76" i="8"/>
  <c r="I76" i="8"/>
  <c r="H76" i="8"/>
  <c r="G76" i="8"/>
  <c r="E76" i="8"/>
  <c r="D76" i="8"/>
  <c r="T75" i="8"/>
  <c r="F75" i="8"/>
  <c r="U75" i="8"/>
  <c r="S75" i="8"/>
  <c r="R75" i="8"/>
  <c r="Q75" i="8"/>
  <c r="P75" i="8"/>
  <c r="O75" i="8"/>
  <c r="N75" i="8"/>
  <c r="M75" i="8"/>
  <c r="L75" i="8"/>
  <c r="K75" i="8"/>
  <c r="J75" i="8"/>
  <c r="I75" i="8"/>
  <c r="H75" i="8"/>
  <c r="G75" i="8"/>
  <c r="E75" i="8"/>
  <c r="D75" i="8"/>
  <c r="T74" i="8"/>
  <c r="F74" i="8"/>
  <c r="U74" i="8"/>
  <c r="S74" i="8"/>
  <c r="R74" i="8"/>
  <c r="Q74" i="8"/>
  <c r="P74" i="8"/>
  <c r="O74" i="8"/>
  <c r="N74" i="8"/>
  <c r="M74" i="8"/>
  <c r="L74" i="8"/>
  <c r="K74" i="8"/>
  <c r="J74" i="8"/>
  <c r="I74" i="8"/>
  <c r="H74" i="8"/>
  <c r="G74" i="8"/>
  <c r="E74" i="8"/>
  <c r="D74" i="8"/>
  <c r="T73" i="8"/>
  <c r="F73" i="8"/>
  <c r="U73" i="8"/>
  <c r="S73" i="8"/>
  <c r="R73" i="8"/>
  <c r="Q73" i="8"/>
  <c r="P73" i="8"/>
  <c r="O73" i="8"/>
  <c r="N73" i="8"/>
  <c r="M73" i="8"/>
  <c r="L73" i="8"/>
  <c r="K73" i="8"/>
  <c r="J73" i="8"/>
  <c r="I73" i="8"/>
  <c r="H73" i="8"/>
  <c r="G73" i="8"/>
  <c r="E73" i="8"/>
  <c r="D73" i="8"/>
  <c r="T72" i="8"/>
  <c r="F72" i="8"/>
  <c r="U72" i="8"/>
  <c r="S72" i="8"/>
  <c r="R72" i="8"/>
  <c r="Q72" i="8"/>
  <c r="P72" i="8"/>
  <c r="O72" i="8"/>
  <c r="N72" i="8"/>
  <c r="M72" i="8"/>
  <c r="L72" i="8"/>
  <c r="K72" i="8"/>
  <c r="J72" i="8"/>
  <c r="I72" i="8"/>
  <c r="H72" i="8"/>
  <c r="G72" i="8"/>
  <c r="E72" i="8"/>
  <c r="D72" i="8"/>
  <c r="T71" i="8"/>
  <c r="F71" i="8"/>
  <c r="U71" i="8"/>
  <c r="S71" i="8"/>
  <c r="R71" i="8"/>
  <c r="Q71" i="8"/>
  <c r="P71" i="8"/>
  <c r="O71" i="8"/>
  <c r="N71" i="8"/>
  <c r="M71" i="8"/>
  <c r="L71" i="8"/>
  <c r="K71" i="8"/>
  <c r="J71" i="8"/>
  <c r="I71" i="8"/>
  <c r="H71" i="8"/>
  <c r="G71" i="8"/>
  <c r="E71" i="8"/>
  <c r="D71" i="8"/>
  <c r="T70" i="8"/>
  <c r="F70" i="8"/>
  <c r="U70" i="8"/>
  <c r="S70" i="8"/>
  <c r="R70" i="8"/>
  <c r="Q70" i="8"/>
  <c r="P70" i="8"/>
  <c r="O70" i="8"/>
  <c r="N70" i="8"/>
  <c r="M70" i="8"/>
  <c r="L70" i="8"/>
  <c r="K70" i="8"/>
  <c r="J70" i="8"/>
  <c r="I70" i="8"/>
  <c r="H70" i="8"/>
  <c r="G70" i="8"/>
  <c r="E70" i="8"/>
  <c r="D70" i="8"/>
  <c r="T69" i="8"/>
  <c r="F69" i="8"/>
  <c r="U69" i="8"/>
  <c r="S69" i="8"/>
  <c r="R69" i="8"/>
  <c r="Q69" i="8"/>
  <c r="P69" i="8"/>
  <c r="O69" i="8"/>
  <c r="N69" i="8"/>
  <c r="M69" i="8"/>
  <c r="L69" i="8"/>
  <c r="K69" i="8"/>
  <c r="J69" i="8"/>
  <c r="I69" i="8"/>
  <c r="H69" i="8"/>
  <c r="G69" i="8"/>
  <c r="E69" i="8"/>
  <c r="D69" i="8"/>
  <c r="T68" i="8"/>
  <c r="F68" i="8"/>
  <c r="U68" i="8"/>
  <c r="S68" i="8"/>
  <c r="R68" i="8"/>
  <c r="Q68" i="8"/>
  <c r="P68" i="8"/>
  <c r="O68" i="8"/>
  <c r="N68" i="8"/>
  <c r="M68" i="8"/>
  <c r="L68" i="8"/>
  <c r="K68" i="8"/>
  <c r="J68" i="8"/>
  <c r="I68" i="8"/>
  <c r="H68" i="8"/>
  <c r="G68" i="8"/>
  <c r="E68" i="8"/>
  <c r="D68" i="8"/>
  <c r="T67" i="8"/>
  <c r="F67" i="8"/>
  <c r="U67" i="8"/>
  <c r="S67" i="8"/>
  <c r="R67" i="8"/>
  <c r="Q67" i="8"/>
  <c r="P67" i="8"/>
  <c r="O67" i="8"/>
  <c r="N67" i="8"/>
  <c r="M67" i="8"/>
  <c r="L67" i="8"/>
  <c r="K67" i="8"/>
  <c r="J67" i="8"/>
  <c r="I67" i="8"/>
  <c r="H67" i="8"/>
  <c r="G67" i="8"/>
  <c r="E67" i="8"/>
  <c r="D67" i="8"/>
  <c r="T66" i="8"/>
  <c r="F66" i="8"/>
  <c r="U66" i="8"/>
  <c r="S66" i="8"/>
  <c r="R66" i="8"/>
  <c r="Q66" i="8"/>
  <c r="P66" i="8"/>
  <c r="O66" i="8"/>
  <c r="N66" i="8"/>
  <c r="M66" i="8"/>
  <c r="L66" i="8"/>
  <c r="K66" i="8"/>
  <c r="J66" i="8"/>
  <c r="I66" i="8"/>
  <c r="H66" i="8"/>
  <c r="G66" i="8"/>
  <c r="E66" i="8"/>
  <c r="D66" i="8"/>
  <c r="T65" i="8"/>
  <c r="F65" i="8"/>
  <c r="U65" i="8"/>
  <c r="S65" i="8"/>
  <c r="R65" i="8"/>
  <c r="Q65" i="8"/>
  <c r="P65" i="8"/>
  <c r="O65" i="8"/>
  <c r="N65" i="8"/>
  <c r="M65" i="8"/>
  <c r="L65" i="8"/>
  <c r="K65" i="8"/>
  <c r="J65" i="8"/>
  <c r="I65" i="8"/>
  <c r="H65" i="8"/>
  <c r="G65" i="8"/>
  <c r="E65" i="8"/>
  <c r="D65" i="8"/>
  <c r="T64" i="8"/>
  <c r="F64" i="8"/>
  <c r="U64" i="8"/>
  <c r="S64" i="8"/>
  <c r="R64" i="8"/>
  <c r="Q64" i="8"/>
  <c r="P64" i="8"/>
  <c r="O64" i="8"/>
  <c r="N64" i="8"/>
  <c r="M64" i="8"/>
  <c r="L64" i="8"/>
  <c r="K64" i="8"/>
  <c r="J64" i="8"/>
  <c r="I64" i="8"/>
  <c r="H64" i="8"/>
  <c r="G64" i="8"/>
  <c r="E64" i="8"/>
  <c r="D64" i="8"/>
  <c r="T63" i="8"/>
  <c r="F63" i="8"/>
  <c r="U63" i="8"/>
  <c r="S63" i="8"/>
  <c r="R63" i="8"/>
  <c r="Q63" i="8"/>
  <c r="P63" i="8"/>
  <c r="O63" i="8"/>
  <c r="N63" i="8"/>
  <c r="M63" i="8"/>
  <c r="L63" i="8"/>
  <c r="K63" i="8"/>
  <c r="J63" i="8"/>
  <c r="I63" i="8"/>
  <c r="H63" i="8"/>
  <c r="G63" i="8"/>
  <c r="E63" i="8"/>
  <c r="D63" i="8"/>
  <c r="T62" i="8"/>
  <c r="F62" i="8"/>
  <c r="U62" i="8"/>
  <c r="S62" i="8"/>
  <c r="R62" i="8"/>
  <c r="Q62" i="8"/>
  <c r="P62" i="8"/>
  <c r="O62" i="8"/>
  <c r="N62" i="8"/>
  <c r="M62" i="8"/>
  <c r="L62" i="8"/>
  <c r="K62" i="8"/>
  <c r="J62" i="8"/>
  <c r="I62" i="8"/>
  <c r="H62" i="8"/>
  <c r="G62" i="8"/>
  <c r="E62" i="8"/>
  <c r="D62" i="8"/>
  <c r="T61" i="8"/>
  <c r="F61" i="8"/>
  <c r="U61" i="8"/>
  <c r="S61" i="8"/>
  <c r="R61" i="8"/>
  <c r="Q61" i="8"/>
  <c r="P61" i="8"/>
  <c r="O61" i="8"/>
  <c r="N61" i="8"/>
  <c r="M61" i="8"/>
  <c r="L61" i="8"/>
  <c r="K61" i="8"/>
  <c r="J61" i="8"/>
  <c r="I61" i="8"/>
  <c r="H61" i="8"/>
  <c r="G61" i="8"/>
  <c r="E61" i="8"/>
  <c r="D61" i="8"/>
  <c r="T60" i="8"/>
  <c r="F60" i="8"/>
  <c r="U60" i="8"/>
  <c r="S60" i="8"/>
  <c r="R60" i="8"/>
  <c r="Q60" i="8"/>
  <c r="P60" i="8"/>
  <c r="O60" i="8"/>
  <c r="N60" i="8"/>
  <c r="M60" i="8"/>
  <c r="L60" i="8"/>
  <c r="K60" i="8"/>
  <c r="J60" i="8"/>
  <c r="I60" i="8"/>
  <c r="H60" i="8"/>
  <c r="G60" i="8"/>
  <c r="E60" i="8"/>
  <c r="D60" i="8"/>
  <c r="T59" i="8"/>
  <c r="F59" i="8"/>
  <c r="U59" i="8"/>
  <c r="S59" i="8"/>
  <c r="R59" i="8"/>
  <c r="Q59" i="8"/>
  <c r="P59" i="8"/>
  <c r="O59" i="8"/>
  <c r="N59" i="8"/>
  <c r="M59" i="8"/>
  <c r="L59" i="8"/>
  <c r="K59" i="8"/>
  <c r="J59" i="8"/>
  <c r="I59" i="8"/>
  <c r="H59" i="8"/>
  <c r="G59" i="8"/>
  <c r="E59" i="8"/>
  <c r="D59" i="8"/>
  <c r="T58" i="8"/>
  <c r="F58" i="8"/>
  <c r="U58" i="8"/>
  <c r="S58" i="8"/>
  <c r="R58" i="8"/>
  <c r="Q58" i="8"/>
  <c r="P58" i="8"/>
  <c r="O58" i="8"/>
  <c r="N58" i="8"/>
  <c r="M58" i="8"/>
  <c r="L58" i="8"/>
  <c r="K58" i="8"/>
  <c r="J58" i="8"/>
  <c r="I58" i="8"/>
  <c r="H58" i="8"/>
  <c r="G58" i="8"/>
  <c r="E58" i="8"/>
  <c r="D58" i="8"/>
  <c r="T57" i="8"/>
  <c r="F57" i="8"/>
  <c r="U57" i="8"/>
  <c r="S57" i="8"/>
  <c r="R57" i="8"/>
  <c r="Q57" i="8"/>
  <c r="P57" i="8"/>
  <c r="O57" i="8"/>
  <c r="N57" i="8"/>
  <c r="M57" i="8"/>
  <c r="L57" i="8"/>
  <c r="K57" i="8"/>
  <c r="J57" i="8"/>
  <c r="I57" i="8"/>
  <c r="H57" i="8"/>
  <c r="G57" i="8"/>
  <c r="E57" i="8"/>
  <c r="D57" i="8"/>
  <c r="T21" i="8"/>
  <c r="S21" i="8"/>
  <c r="R21" i="8"/>
  <c r="Q21" i="8"/>
  <c r="P21" i="8"/>
  <c r="O21" i="8"/>
  <c r="N21" i="8"/>
  <c r="M21" i="8"/>
  <c r="L21" i="8"/>
  <c r="K21" i="8"/>
  <c r="J21" i="8"/>
  <c r="I21" i="8"/>
  <c r="H21" i="8"/>
  <c r="G21" i="8"/>
  <c r="F21" i="8"/>
  <c r="E21" i="8"/>
  <c r="D21" i="8"/>
  <c r="J20" i="7"/>
  <c r="I20" i="7"/>
  <c r="F20" i="7"/>
  <c r="E20" i="7"/>
  <c r="D20" i="7"/>
  <c r="C20" i="7"/>
  <c r="B20" i="7"/>
  <c r="J36" i="6"/>
  <c r="G25" i="6"/>
  <c r="K36" i="6"/>
  <c r="I36" i="6"/>
  <c r="H36" i="6"/>
  <c r="G36" i="6"/>
  <c r="F36" i="6"/>
  <c r="E36" i="6"/>
  <c r="D36" i="6"/>
  <c r="C36" i="6"/>
  <c r="J35" i="6"/>
  <c r="K35" i="6"/>
  <c r="I35" i="6"/>
  <c r="H35" i="6"/>
  <c r="G35" i="6"/>
  <c r="F35" i="6"/>
  <c r="E35" i="6"/>
  <c r="D35" i="6"/>
  <c r="C35" i="6"/>
  <c r="J34" i="6"/>
  <c r="K34" i="6"/>
  <c r="I34" i="6"/>
  <c r="H34" i="6"/>
  <c r="G34" i="6"/>
  <c r="F34" i="6"/>
  <c r="E34" i="6"/>
  <c r="D34" i="6"/>
  <c r="C34" i="6"/>
  <c r="J33" i="6"/>
  <c r="K33" i="6"/>
  <c r="I33" i="6"/>
  <c r="H33" i="6"/>
  <c r="G33" i="6"/>
  <c r="F33" i="6"/>
  <c r="E33" i="6"/>
  <c r="D33" i="6"/>
  <c r="C33" i="6"/>
  <c r="J32" i="6"/>
  <c r="K32" i="6"/>
  <c r="I32" i="6"/>
  <c r="H32" i="6"/>
  <c r="G32" i="6"/>
  <c r="F32" i="6"/>
  <c r="E32" i="6"/>
  <c r="D32" i="6"/>
  <c r="C32" i="6"/>
  <c r="J31" i="6"/>
  <c r="K31" i="6"/>
  <c r="I31" i="6"/>
  <c r="H31" i="6"/>
  <c r="G31" i="6"/>
  <c r="F31" i="6"/>
  <c r="E31" i="6"/>
  <c r="D31" i="6"/>
  <c r="C31" i="6"/>
  <c r="J30" i="6"/>
  <c r="K30" i="6"/>
  <c r="I30" i="6"/>
  <c r="H30" i="6"/>
  <c r="G30" i="6"/>
  <c r="F30" i="6"/>
  <c r="E30" i="6"/>
  <c r="D30" i="6"/>
  <c r="C30" i="6"/>
  <c r="J29" i="6"/>
  <c r="K29" i="6"/>
  <c r="I29" i="6"/>
  <c r="H29" i="6"/>
  <c r="G29" i="6"/>
  <c r="F29" i="6"/>
  <c r="E29" i="6"/>
  <c r="D29" i="6"/>
  <c r="C29" i="6"/>
  <c r="J28" i="6"/>
  <c r="K28" i="6"/>
  <c r="I28" i="6"/>
  <c r="H28" i="6"/>
  <c r="G28" i="6"/>
  <c r="F28" i="6"/>
  <c r="E28" i="6"/>
  <c r="D28" i="6"/>
  <c r="C28" i="6"/>
  <c r="J27" i="6"/>
  <c r="K27" i="6"/>
  <c r="I27" i="6"/>
  <c r="H27" i="6"/>
  <c r="G27" i="6"/>
  <c r="F27" i="6"/>
  <c r="E27" i="6"/>
  <c r="D27" i="6"/>
  <c r="C27" i="6"/>
  <c r="J26" i="6"/>
  <c r="K26" i="6"/>
  <c r="I26" i="6"/>
  <c r="H26" i="6"/>
  <c r="G26" i="6"/>
  <c r="F26" i="6"/>
  <c r="E26" i="6"/>
  <c r="D26" i="6"/>
  <c r="C26" i="6"/>
  <c r="I25" i="6"/>
  <c r="H25" i="6"/>
  <c r="F25" i="6"/>
  <c r="E25" i="6"/>
  <c r="D25" i="6"/>
  <c r="C25" i="6"/>
  <c r="I24" i="6"/>
  <c r="H24" i="6"/>
  <c r="G24" i="6"/>
  <c r="F24" i="6"/>
  <c r="E24" i="6"/>
  <c r="D24" i="6"/>
  <c r="C24" i="6"/>
  <c r="I23" i="6"/>
  <c r="H23" i="6"/>
  <c r="G23" i="6"/>
  <c r="F23" i="6"/>
  <c r="E23" i="6"/>
  <c r="D5" i="6"/>
  <c r="D23" i="6"/>
  <c r="C23" i="6"/>
  <c r="O18" i="6"/>
  <c r="N18" i="6"/>
  <c r="M18" i="6"/>
  <c r="O17" i="6"/>
  <c r="N17" i="6"/>
  <c r="M17" i="6"/>
  <c r="O16" i="6"/>
  <c r="N16" i="6"/>
  <c r="M16" i="6"/>
  <c r="O15" i="6"/>
  <c r="N15" i="6"/>
  <c r="M15" i="6"/>
  <c r="O14" i="6"/>
  <c r="N14" i="6"/>
  <c r="M14" i="6"/>
  <c r="O13" i="6"/>
  <c r="N13" i="6"/>
  <c r="M13" i="6"/>
  <c r="O12" i="6"/>
  <c r="N12" i="6"/>
  <c r="M12" i="6"/>
  <c r="O11" i="6"/>
  <c r="N11" i="6"/>
  <c r="M11" i="6"/>
  <c r="O10" i="6"/>
  <c r="N10" i="6"/>
  <c r="M10" i="6"/>
  <c r="O9" i="6"/>
  <c r="N9" i="6"/>
  <c r="M9" i="6"/>
  <c r="O8" i="6"/>
  <c r="N8" i="6"/>
  <c r="M8" i="6"/>
  <c r="O7" i="6"/>
  <c r="N7" i="6"/>
  <c r="M7" i="6"/>
  <c r="O6" i="6"/>
  <c r="M6" i="6"/>
  <c r="O5" i="6"/>
  <c r="M5" i="6"/>
  <c r="O4" i="6"/>
  <c r="M4" i="6"/>
  <c r="I27" i="5"/>
  <c r="I28" i="5"/>
  <c r="H27" i="5"/>
  <c r="H28" i="5"/>
  <c r="G27" i="5"/>
  <c r="G28" i="5"/>
  <c r="F27" i="5"/>
  <c r="F28" i="5"/>
  <c r="E27" i="5"/>
  <c r="E28" i="5"/>
  <c r="D27" i="5"/>
  <c r="D28" i="5"/>
  <c r="C27" i="5"/>
  <c r="C28" i="5"/>
  <c r="B27" i="5"/>
  <c r="B28" i="5"/>
  <c r="I24" i="5"/>
  <c r="I25" i="5"/>
  <c r="H24" i="5"/>
  <c r="H25" i="5"/>
  <c r="G24" i="5"/>
  <c r="G25" i="5"/>
  <c r="F24" i="5"/>
  <c r="F25" i="5"/>
  <c r="E24" i="5"/>
  <c r="E25" i="5"/>
  <c r="D24" i="5"/>
  <c r="D25" i="5"/>
  <c r="C24" i="5"/>
  <c r="C25" i="5"/>
  <c r="B24" i="5"/>
  <c r="B25" i="5"/>
  <c r="I21" i="5"/>
  <c r="I22" i="5"/>
  <c r="H21" i="5"/>
  <c r="H22" i="5"/>
  <c r="G21" i="5"/>
  <c r="G22" i="5"/>
  <c r="F21" i="5"/>
  <c r="F22" i="5"/>
  <c r="E21" i="5"/>
  <c r="E22" i="5"/>
  <c r="D21" i="5"/>
  <c r="D22" i="5"/>
  <c r="C21" i="5"/>
  <c r="C22" i="5"/>
  <c r="B21" i="5"/>
  <c r="B22" i="5"/>
  <c r="I24" i="4"/>
  <c r="I25" i="4"/>
  <c r="H24" i="4"/>
  <c r="H25" i="4"/>
  <c r="G24" i="4"/>
  <c r="G25" i="4"/>
  <c r="F24" i="4"/>
  <c r="F25" i="4"/>
  <c r="E24" i="4"/>
  <c r="E25" i="4"/>
  <c r="D24" i="4"/>
  <c r="D25" i="4"/>
  <c r="C24" i="4"/>
  <c r="C25" i="4"/>
  <c r="B24" i="4"/>
  <c r="B25" i="4"/>
  <c r="I21" i="4"/>
  <c r="I22" i="4"/>
  <c r="H21" i="4"/>
  <c r="H22" i="4"/>
  <c r="G21" i="4"/>
  <c r="G22" i="4"/>
  <c r="F21" i="4"/>
  <c r="F22" i="4"/>
  <c r="E21" i="4"/>
  <c r="E22" i="4"/>
  <c r="D21" i="4"/>
  <c r="D22" i="4"/>
  <c r="C21" i="4"/>
  <c r="C22" i="4"/>
  <c r="B21" i="4"/>
  <c r="B22" i="4"/>
  <c r="I18" i="4"/>
  <c r="I19" i="4"/>
  <c r="H18" i="4"/>
  <c r="H19" i="4"/>
  <c r="G18" i="4"/>
  <c r="G19" i="4"/>
  <c r="F18" i="4"/>
  <c r="F19" i="4"/>
  <c r="E18" i="4"/>
  <c r="E19" i="4"/>
  <c r="D18" i="4"/>
  <c r="D19" i="4"/>
  <c r="C18" i="4"/>
  <c r="C19" i="4"/>
  <c r="B18" i="4"/>
  <c r="B19" i="4"/>
  <c r="M7" i="3"/>
  <c r="M15" i="3"/>
  <c r="M27" i="3"/>
  <c r="M28" i="3"/>
  <c r="L7" i="3"/>
  <c r="L15" i="3"/>
  <c r="L27" i="3"/>
  <c r="L28" i="3"/>
  <c r="K7" i="3"/>
  <c r="K15" i="3"/>
  <c r="K27" i="3"/>
  <c r="K28" i="3"/>
  <c r="J7" i="3"/>
  <c r="J15" i="3"/>
  <c r="J27" i="3"/>
  <c r="J28" i="3"/>
  <c r="I27" i="3"/>
  <c r="I28" i="3"/>
  <c r="H27" i="3"/>
  <c r="H28" i="3"/>
  <c r="G27" i="3"/>
  <c r="G28" i="3"/>
  <c r="F27" i="3"/>
  <c r="F28" i="3"/>
  <c r="E27" i="3"/>
  <c r="E28" i="3"/>
  <c r="D27" i="3"/>
  <c r="D28" i="3"/>
  <c r="C27" i="3"/>
  <c r="C28" i="3"/>
  <c r="B27" i="3"/>
  <c r="B28" i="3"/>
  <c r="M24" i="3"/>
  <c r="M25" i="3"/>
  <c r="L24" i="3"/>
  <c r="L25" i="3"/>
  <c r="K24" i="3"/>
  <c r="K25" i="3"/>
  <c r="J24" i="3"/>
  <c r="J25" i="3"/>
  <c r="I25" i="3"/>
  <c r="H25" i="3"/>
  <c r="G24" i="3"/>
  <c r="G25" i="3"/>
  <c r="F24" i="3"/>
  <c r="F25" i="3"/>
  <c r="E24" i="3"/>
  <c r="E25" i="3"/>
  <c r="D24" i="3"/>
  <c r="D25" i="3"/>
  <c r="C24" i="3"/>
  <c r="C25" i="3"/>
  <c r="B24" i="3"/>
  <c r="B25" i="3"/>
  <c r="M21" i="3"/>
  <c r="M22" i="3"/>
  <c r="L21" i="3"/>
  <c r="L22" i="3"/>
  <c r="K21" i="3"/>
  <c r="K22" i="3"/>
  <c r="J21" i="3"/>
  <c r="J22" i="3"/>
  <c r="I21" i="3"/>
  <c r="I22" i="3"/>
  <c r="H21" i="3"/>
  <c r="H22" i="3"/>
  <c r="G21" i="3"/>
  <c r="G22" i="3"/>
  <c r="F21" i="3"/>
  <c r="F22" i="3"/>
  <c r="E21" i="3"/>
  <c r="E22" i="3"/>
  <c r="D21" i="3"/>
  <c r="D22" i="3"/>
  <c r="C21" i="3"/>
  <c r="C22" i="3"/>
  <c r="B21" i="3"/>
  <c r="B22" i="3"/>
  <c r="P24" i="2"/>
  <c r="O24" i="2"/>
  <c r="N24" i="2"/>
  <c r="M24" i="2"/>
  <c r="L24" i="2"/>
  <c r="K24" i="2"/>
  <c r="I24" i="2"/>
  <c r="H24" i="2"/>
  <c r="G24" i="2"/>
  <c r="F24" i="2"/>
  <c r="E24" i="2"/>
  <c r="D24" i="2"/>
  <c r="C24" i="2"/>
  <c r="B24" i="2"/>
  <c r="P23" i="2"/>
  <c r="O23" i="2"/>
  <c r="N23" i="2"/>
  <c r="M23" i="2"/>
  <c r="L23" i="2"/>
  <c r="K23" i="2"/>
  <c r="I23" i="2"/>
  <c r="H23" i="2"/>
  <c r="G23" i="2"/>
  <c r="F23" i="2"/>
  <c r="E23" i="2"/>
  <c r="D23" i="2"/>
  <c r="C23" i="2"/>
  <c r="B23" i="2"/>
  <c r="P22" i="2"/>
  <c r="O22" i="2"/>
  <c r="N22" i="2"/>
  <c r="M22" i="2"/>
  <c r="L22" i="2"/>
  <c r="K22" i="2"/>
  <c r="I22" i="2"/>
  <c r="H22" i="2"/>
  <c r="G22" i="2"/>
  <c r="F22" i="2"/>
  <c r="E22" i="2"/>
  <c r="D22" i="2"/>
  <c r="C22" i="2"/>
  <c r="B22" i="2"/>
  <c r="P21" i="2"/>
  <c r="O21" i="2"/>
  <c r="N21" i="2"/>
  <c r="M21" i="2"/>
  <c r="L21" i="2"/>
  <c r="K21" i="2"/>
  <c r="I21" i="2"/>
  <c r="H21" i="2"/>
  <c r="G21" i="2"/>
  <c r="F21" i="2"/>
  <c r="E21" i="2"/>
  <c r="D21" i="2"/>
  <c r="C21" i="2"/>
  <c r="B21" i="2"/>
  <c r="P20" i="2"/>
  <c r="O20" i="2"/>
  <c r="N20" i="2"/>
  <c r="M20" i="2"/>
  <c r="L20" i="2"/>
  <c r="K20" i="2"/>
  <c r="I20" i="2"/>
  <c r="H20" i="2"/>
  <c r="G20" i="2"/>
  <c r="F20" i="2"/>
  <c r="E20" i="2"/>
  <c r="D20" i="2"/>
  <c r="C20" i="2"/>
  <c r="B20" i="2"/>
  <c r="P19" i="2"/>
  <c r="O19" i="2"/>
  <c r="N19" i="2"/>
  <c r="M19" i="2"/>
  <c r="L19" i="2"/>
  <c r="K19" i="2"/>
  <c r="I19" i="2"/>
  <c r="H19" i="2"/>
  <c r="G19" i="2"/>
  <c r="F19" i="2"/>
  <c r="E19" i="2"/>
  <c r="D19" i="2"/>
  <c r="C19" i="2"/>
  <c r="B19" i="2"/>
  <c r="P18" i="2"/>
  <c r="O18" i="2"/>
  <c r="N18" i="2"/>
  <c r="M18" i="2"/>
  <c r="L18" i="2"/>
  <c r="K18" i="2"/>
  <c r="I18" i="2"/>
  <c r="H18" i="2"/>
  <c r="G18" i="2"/>
  <c r="F18" i="2"/>
  <c r="E18" i="2"/>
  <c r="D18" i="2"/>
  <c r="C18" i="2"/>
  <c r="B18" i="2"/>
  <c r="W5" i="1"/>
  <c r="W27" i="1"/>
  <c r="V5" i="1"/>
  <c r="V27" i="1"/>
  <c r="U5" i="1"/>
  <c r="U27" i="1"/>
  <c r="T5" i="1"/>
  <c r="T27" i="1"/>
  <c r="S5" i="1"/>
  <c r="S27" i="1"/>
  <c r="R5" i="1"/>
  <c r="R27" i="1"/>
  <c r="P27" i="1"/>
  <c r="O27" i="1"/>
  <c r="N27" i="1"/>
  <c r="M27" i="1"/>
  <c r="L27" i="1"/>
  <c r="K27" i="1"/>
  <c r="I27" i="1"/>
  <c r="H27" i="1"/>
  <c r="G27" i="1"/>
  <c r="F27" i="1"/>
  <c r="E27" i="1"/>
  <c r="D27" i="1"/>
  <c r="C27" i="1"/>
  <c r="B27" i="1"/>
  <c r="W26" i="1"/>
  <c r="V26" i="1"/>
  <c r="U26" i="1"/>
  <c r="T26" i="1"/>
  <c r="S26" i="1"/>
  <c r="R26" i="1"/>
  <c r="P26" i="1"/>
  <c r="O26" i="1"/>
  <c r="N26" i="1"/>
  <c r="M26" i="1"/>
  <c r="L26" i="1"/>
  <c r="K26" i="1"/>
  <c r="I26" i="1"/>
  <c r="H26" i="1"/>
  <c r="G26" i="1"/>
  <c r="F26" i="1"/>
  <c r="E26" i="1"/>
  <c r="D26" i="1"/>
  <c r="C26" i="1"/>
  <c r="B26" i="1"/>
  <c r="W25" i="1"/>
  <c r="V25" i="1"/>
  <c r="U25" i="1"/>
  <c r="T25" i="1"/>
  <c r="S25" i="1"/>
  <c r="R25" i="1"/>
  <c r="P25" i="1"/>
  <c r="O25" i="1"/>
  <c r="N25" i="1"/>
  <c r="M25" i="1"/>
  <c r="L25" i="1"/>
  <c r="K25" i="1"/>
  <c r="I25" i="1"/>
  <c r="H25" i="1"/>
  <c r="G25" i="1"/>
  <c r="F25" i="1"/>
  <c r="E25" i="1"/>
  <c r="D25" i="1"/>
  <c r="C25" i="1"/>
  <c r="B25" i="1"/>
  <c r="W24" i="1"/>
  <c r="V24" i="1"/>
  <c r="U24" i="1"/>
  <c r="T24" i="1"/>
  <c r="S24" i="1"/>
  <c r="R24" i="1"/>
  <c r="P24" i="1"/>
  <c r="O24" i="1"/>
  <c r="N24" i="1"/>
  <c r="M24" i="1"/>
  <c r="L24" i="1"/>
  <c r="K24" i="1"/>
  <c r="I24" i="1"/>
  <c r="H24" i="1"/>
  <c r="G24" i="1"/>
  <c r="F24" i="1"/>
  <c r="E24" i="1"/>
  <c r="D24" i="1"/>
  <c r="C24" i="1"/>
  <c r="B24" i="1"/>
  <c r="W23" i="1"/>
  <c r="V23" i="1"/>
  <c r="U23" i="1"/>
  <c r="T23" i="1"/>
  <c r="S23" i="1"/>
  <c r="R23" i="1"/>
  <c r="P23" i="1"/>
  <c r="O23" i="1"/>
  <c r="N23" i="1"/>
  <c r="M23" i="1"/>
  <c r="L23" i="1"/>
  <c r="K23" i="1"/>
  <c r="I23" i="1"/>
  <c r="H23" i="1"/>
  <c r="G23" i="1"/>
  <c r="F23" i="1"/>
  <c r="E23" i="1"/>
  <c r="D23" i="1"/>
  <c r="C23" i="1"/>
  <c r="B23" i="1"/>
  <c r="W22" i="1"/>
  <c r="V22" i="1"/>
  <c r="U22" i="1"/>
  <c r="T22" i="1"/>
  <c r="S22" i="1"/>
  <c r="R22" i="1"/>
  <c r="P22" i="1"/>
  <c r="O22" i="1"/>
  <c r="N22" i="1"/>
  <c r="M22" i="1"/>
  <c r="L22" i="1"/>
  <c r="K22" i="1"/>
  <c r="I22" i="1"/>
  <c r="H22" i="1"/>
  <c r="G22" i="1"/>
  <c r="F22" i="1"/>
  <c r="E22" i="1"/>
  <c r="D22" i="1"/>
  <c r="C22" i="1"/>
  <c r="B22" i="1"/>
  <c r="W21" i="1"/>
  <c r="V21" i="1"/>
  <c r="U21" i="1"/>
  <c r="T21" i="1"/>
  <c r="S21" i="1"/>
  <c r="R21" i="1"/>
  <c r="P21" i="1"/>
  <c r="O21" i="1"/>
  <c r="N21" i="1"/>
  <c r="M21" i="1"/>
  <c r="L21" i="1"/>
  <c r="K21" i="1"/>
  <c r="I21" i="1"/>
  <c r="H21" i="1"/>
  <c r="G21" i="1"/>
  <c r="F21" i="1"/>
  <c r="E21" i="1"/>
  <c r="D21" i="1"/>
  <c r="C21" i="1"/>
  <c r="B21" i="1"/>
</calcChain>
</file>

<file path=xl/sharedStrings.xml><?xml version="1.0" encoding="utf-8"?>
<sst xmlns="http://schemas.openxmlformats.org/spreadsheetml/2006/main" count="379" uniqueCount="176">
  <si>
    <r>
      <rPr>
        <b/>
        <sz val="11"/>
        <color rgb="FFFF0000"/>
        <rFont val="Lato Regular"/>
        <charset val="1"/>
      </rPr>
      <t xml:space="preserve">Source: </t>
    </r>
    <r>
      <rPr>
        <b/>
        <i/>
        <sz val="11"/>
        <color rgb="FFFF0000"/>
        <rFont val="Lato Regular"/>
        <charset val="1"/>
      </rPr>
      <t>HBS</t>
    </r>
  </si>
  <si>
    <t>Wage</t>
  </si>
  <si>
    <t>Household Income</t>
  </si>
  <si>
    <t>Consumption</t>
  </si>
  <si>
    <t>Year</t>
  </si>
  <si>
    <t xml:space="preserve">Variance of Log </t>
  </si>
  <si>
    <t>P90/P50</t>
  </si>
  <si>
    <t>P50/P10</t>
  </si>
  <si>
    <t>Gini</t>
  </si>
  <si>
    <t>Variance of Residuals</t>
  </si>
  <si>
    <t>Gender Premium</t>
  </si>
  <si>
    <t>Education Premium</t>
  </si>
  <si>
    <t>Experience Premium</t>
  </si>
  <si>
    <t>Variance of Log Equivalent</t>
  </si>
  <si>
    <t xml:space="preserve">Variance of Log Raw </t>
  </si>
  <si>
    <t>Mean</t>
  </si>
  <si>
    <t>Median</t>
  </si>
  <si>
    <t>Minimum</t>
  </si>
  <si>
    <t>Maximum</t>
  </si>
  <si>
    <t>Std. Dev.</t>
  </si>
  <si>
    <t>Skewness</t>
  </si>
  <si>
    <t>Kurtosis</t>
  </si>
  <si>
    <r>
      <rPr>
        <b/>
        <i/>
        <sz val="11"/>
        <rFont val="Lato Regular"/>
        <charset val="1"/>
      </rPr>
      <t>Notes:</t>
    </r>
    <r>
      <rPr>
        <b/>
        <sz val="11"/>
        <rFont val="Lato Regular"/>
        <charset val="1"/>
      </rPr>
      <t xml:space="preserve"> </t>
    </r>
    <r>
      <rPr>
        <sz val="11"/>
        <rFont val="Lato Regular"/>
        <charset val="1"/>
      </rPr>
      <t xml:space="preserve">Wage in 2012 is imputed via averaging over 2011- 2013; and consumption in 2003 is imputed via averaging over 2002- 2004. </t>
    </r>
  </si>
  <si>
    <r>
      <rPr>
        <b/>
        <sz val="11"/>
        <color rgb="FFFF0000"/>
        <rFont val="Lato Regular"/>
        <charset val="1"/>
      </rPr>
      <t xml:space="preserve">Source: </t>
    </r>
    <r>
      <rPr>
        <b/>
        <i/>
        <sz val="11"/>
        <color rgb="FFFF0000"/>
        <rFont val="Lato Regular"/>
        <charset val="1"/>
      </rPr>
      <t>SILC</t>
    </r>
  </si>
  <si>
    <t>Growth Rate</t>
  </si>
  <si>
    <t>HH income</t>
  </si>
  <si>
    <t>Variance of Log</t>
  </si>
  <si>
    <t>GDP growth</t>
  </si>
  <si>
    <t>Contemporaneous Correlation with GDP Growth</t>
  </si>
  <si>
    <t>t-stat</t>
  </si>
  <si>
    <t>Leaded Correlation with GDP Growth</t>
  </si>
  <si>
    <t>Lagged Correlation with GDP Growth</t>
  </si>
  <si>
    <r>
      <rPr>
        <b/>
        <i/>
        <sz val="11"/>
        <rFont val="Lato Regular"/>
        <charset val="1"/>
      </rPr>
      <t>Notes:</t>
    </r>
    <r>
      <rPr>
        <b/>
        <sz val="11"/>
        <rFont val="Lato Regular"/>
        <charset val="1"/>
      </rPr>
      <t xml:space="preserve"> </t>
    </r>
    <r>
      <rPr>
        <sz val="11"/>
        <rFont val="Lato Regular"/>
        <charset val="1"/>
      </rPr>
      <t>As wage is imputed for the year 2012, we omit wage 2012 in correlation calculations. Consumption in 2003 is also imputed, and as such, consumption growth in 2004 is the growth over 2002-2004 with adjustment.</t>
    </r>
  </si>
  <si>
    <t xml:space="preserve">GDP growth </t>
  </si>
  <si>
    <r>
      <rPr>
        <b/>
        <sz val="11"/>
        <color rgb="FFFF0000"/>
        <rFont val="Lato Regular"/>
        <charset val="1"/>
      </rPr>
      <t xml:space="preserve">Source: </t>
    </r>
    <r>
      <rPr>
        <b/>
        <i/>
        <sz val="11"/>
        <color rgb="FFFF0000"/>
        <rFont val="Lato Regular"/>
        <charset val="1"/>
      </rPr>
      <t>HBS</t>
    </r>
    <r>
      <rPr>
        <b/>
        <sz val="11"/>
        <color rgb="FFFF0000"/>
        <rFont val="Lato Regular"/>
        <charset val="1"/>
      </rPr>
      <t xml:space="preserve"> and </t>
    </r>
    <r>
      <rPr>
        <b/>
        <i/>
        <sz val="11"/>
        <color rgb="FFFF0000"/>
        <rFont val="Lato Regular"/>
        <charset val="1"/>
      </rPr>
      <t>SILC</t>
    </r>
  </si>
  <si>
    <t>HBS</t>
  </si>
  <si>
    <t>SILC</t>
  </si>
  <si>
    <t>Variance of Residual Wage</t>
  </si>
  <si>
    <t>Levels</t>
  </si>
  <si>
    <t>HBS Disposable Income</t>
  </si>
  <si>
    <t>HBS Consumption</t>
  </si>
  <si>
    <t>OECD GDP</t>
  </si>
  <si>
    <t>OECD Consumption</t>
  </si>
  <si>
    <t>TurkStat GDP</t>
  </si>
  <si>
    <t>OECD Household Spending</t>
  </si>
  <si>
    <t>TurkStat Consumption</t>
  </si>
  <si>
    <t>SILC Disposable Income</t>
  </si>
  <si>
    <t>HBS Disposable Income/ TurkStat GDP</t>
  </si>
  <si>
    <t>SILC Disposable Income/ TurkStat GDP</t>
  </si>
  <si>
    <t>HBS Consumption/ TurkStat Consumption</t>
  </si>
  <si>
    <t>Cumulative Growth</t>
  </si>
  <si>
    <t>HBS Disposable Income Growth</t>
  </si>
  <si>
    <t>SILC Disposable Income with TurkStat Initial</t>
  </si>
  <si>
    <r>
      <rPr>
        <b/>
        <sz val="11"/>
        <color rgb="FFFF0000"/>
        <rFont val="Lato Regular"/>
        <charset val="1"/>
      </rPr>
      <t>Source: T</t>
    </r>
    <r>
      <rPr>
        <b/>
        <i/>
        <sz val="11"/>
        <color rgb="FFFF0000"/>
        <rFont val="Lato Regular"/>
        <charset val="1"/>
      </rPr>
      <t>urkStat Official Statistics</t>
    </r>
    <r>
      <rPr>
        <b/>
        <sz val="11"/>
        <color rgb="FFFF0000"/>
        <rFont val="Lato Regular"/>
        <charset val="1"/>
      </rPr>
      <t xml:space="preserve">, </t>
    </r>
    <r>
      <rPr>
        <b/>
        <i/>
        <sz val="11"/>
        <color rgb="FFFF0000"/>
        <rFont val="Lato Regular"/>
        <charset val="1"/>
      </rPr>
      <t>HBS</t>
    </r>
    <r>
      <rPr>
        <b/>
        <sz val="11"/>
        <color rgb="FFFF0000"/>
        <rFont val="Lato Regular"/>
        <charset val="1"/>
      </rPr>
      <t xml:space="preserve"> and </t>
    </r>
    <r>
      <rPr>
        <b/>
        <i/>
        <sz val="11"/>
        <color rgb="FFFF0000"/>
        <rFont val="Lato Regular"/>
        <charset val="1"/>
      </rPr>
      <t>SILC</t>
    </r>
  </si>
  <si>
    <t>TurkStat Official Statistics</t>
  </si>
  <si>
    <t>Annual CPI (2002=100%)</t>
  </si>
  <si>
    <t>Monthly Minimum Wage Net (Real)</t>
  </si>
  <si>
    <t>Monthly Minimum Wage Gross (Real)</t>
  </si>
  <si>
    <t>Average Real Annual Labor Earnings (Real)</t>
  </si>
  <si>
    <t>Median Real Annual Labor Earnings (Real)</t>
  </si>
  <si>
    <t>% whose Labor Earnings are Less than Minimum Wage</t>
  </si>
  <si>
    <t>% whose Payments from Employer is Less than Minimum Wage</t>
  </si>
  <si>
    <t>Sosyal Koruma Harcamalarının Yardım Türlerine Göre Dağılımı, 2000-2016</t>
  </si>
  <si>
    <t>Distribution of Expenditures on Social Protection by Type of Benefits, 2000-2016</t>
  </si>
  <si>
    <t>Social Spending/ GDP Ratio</t>
  </si>
  <si>
    <t>Nominal GDP</t>
  </si>
  <si>
    <t>TurkStat Estimate</t>
  </si>
  <si>
    <t>OECD Estimate</t>
  </si>
  <si>
    <r>
      <rPr>
        <b/>
        <sz val="11"/>
        <rFont val="Lato Regular"/>
        <charset val="1"/>
      </rPr>
      <t xml:space="preserve">  </t>
    </r>
    <r>
      <rPr>
        <sz val="11"/>
        <rFont val="Lato Regular"/>
        <charset val="1"/>
      </rPr>
      <t>(</t>
    </r>
    <r>
      <rPr>
        <b/>
        <sz val="11"/>
        <rFont val="Lato Regular"/>
        <charset val="1"/>
      </rPr>
      <t>Milyon TL-</t>
    </r>
    <r>
      <rPr>
        <sz val="11"/>
        <rFont val="Lato Regular"/>
        <charset val="1"/>
      </rPr>
      <t xml:space="preserve"> Million TL)</t>
    </r>
  </si>
  <si>
    <r>
      <rPr>
        <sz val="9"/>
        <rFont val="Lato Regular"/>
        <charset val="1"/>
      </rPr>
      <t>2015</t>
    </r>
    <r>
      <rPr>
        <vertAlign val="superscript"/>
        <sz val="9"/>
        <rFont val="Lato Regular"/>
        <charset val="1"/>
      </rPr>
      <t>(r)</t>
    </r>
  </si>
  <si>
    <r>
      <rPr>
        <b/>
        <sz val="9"/>
        <rFont val="Lato Regular"/>
        <charset val="1"/>
      </rPr>
      <t xml:space="preserve">Sosyal koruma harcamaları toplamı (Brüt)
</t>
    </r>
    <r>
      <rPr>
        <sz val="9"/>
        <rFont val="Lato Regular"/>
        <charset val="1"/>
      </rPr>
      <t>Total  social protection expenditure (Gross)</t>
    </r>
  </si>
  <si>
    <r>
      <rPr>
        <b/>
        <sz val="9"/>
        <rFont val="Lato Regular"/>
        <charset val="1"/>
      </rPr>
      <t xml:space="preserve">Sosyal koruma harcamaları toplamı (Net)
</t>
    </r>
    <r>
      <rPr>
        <sz val="9"/>
        <rFont val="Lato Regular"/>
        <charset val="1"/>
      </rPr>
      <t>Total  social protection expenditure (Net)</t>
    </r>
  </si>
  <si>
    <r>
      <rPr>
        <b/>
        <sz val="9"/>
        <rFont val="Lato Regular"/>
        <charset val="1"/>
      </rPr>
      <t xml:space="preserve">İdari masraflar ve diğer harcamalar (Brüt)
</t>
    </r>
    <r>
      <rPr>
        <sz val="9"/>
        <rFont val="Lato Regular"/>
        <charset val="1"/>
      </rPr>
      <t>Administartion costs and other expenditure (Gross)</t>
    </r>
  </si>
  <si>
    <r>
      <rPr>
        <b/>
        <sz val="9"/>
        <rFont val="Lato Regular"/>
        <charset val="1"/>
      </rPr>
      <t xml:space="preserve">İdari masraflar ve diğer harcamalar (Net)
</t>
    </r>
    <r>
      <rPr>
        <sz val="9"/>
        <rFont val="Lato Regular"/>
        <charset val="1"/>
      </rPr>
      <t>Administartion costs and other expenditure (Net)</t>
    </r>
  </si>
  <si>
    <t xml:space="preserve"> </t>
  </si>
  <si>
    <r>
      <rPr>
        <b/>
        <sz val="9"/>
        <rFont val="Lato Regular"/>
        <charset val="1"/>
      </rPr>
      <t xml:space="preserve">Sosyal koruma yardımları toplamı (Brüt)
</t>
    </r>
    <r>
      <rPr>
        <sz val="9"/>
        <rFont val="Lato Regular"/>
        <charset val="1"/>
      </rPr>
      <t>Total social protection benefits (Gross)</t>
    </r>
  </si>
  <si>
    <r>
      <rPr>
        <b/>
        <sz val="9"/>
        <rFont val="Lato Regular"/>
        <charset val="1"/>
      </rPr>
      <t xml:space="preserve">Sosyal koruma yardımları toplamı (Net)
</t>
    </r>
    <r>
      <rPr>
        <sz val="9"/>
        <rFont val="Lato Regular"/>
        <charset val="1"/>
      </rPr>
      <t>Total social protection benefits (Net)</t>
    </r>
  </si>
  <si>
    <r>
      <rPr>
        <b/>
        <sz val="9"/>
        <rFont val="Lato Regular"/>
        <charset val="1"/>
      </rPr>
      <t xml:space="preserve">Hastalık/sağlık bakımı (Brüt)
</t>
    </r>
    <r>
      <rPr>
        <sz val="9"/>
        <rFont val="Lato Regular"/>
        <charset val="1"/>
      </rPr>
      <t>Sickness/health care (Gross)</t>
    </r>
  </si>
  <si>
    <r>
      <rPr>
        <b/>
        <sz val="9"/>
        <rFont val="Lato Regular"/>
        <charset val="1"/>
      </rPr>
      <t xml:space="preserve">Hastalık/sağlık bakımı (Net)
</t>
    </r>
    <r>
      <rPr>
        <sz val="9"/>
        <rFont val="Lato Regular"/>
        <charset val="1"/>
      </rPr>
      <t>Sickness/health care (Net)</t>
    </r>
  </si>
  <si>
    <r>
      <rPr>
        <b/>
        <sz val="9"/>
        <rFont val="Lato Regular"/>
        <charset val="1"/>
      </rPr>
      <t xml:space="preserve">Engelli/malül (Brüt)
</t>
    </r>
    <r>
      <rPr>
        <sz val="9"/>
        <rFont val="Lato Regular"/>
        <charset val="1"/>
      </rPr>
      <t>Disability (Gross)</t>
    </r>
  </si>
  <si>
    <r>
      <rPr>
        <b/>
        <sz val="9"/>
        <rFont val="Lato Regular"/>
        <charset val="1"/>
      </rPr>
      <t xml:space="preserve">Engelli/malül (Net)
</t>
    </r>
    <r>
      <rPr>
        <sz val="9"/>
        <rFont val="Lato Regular"/>
        <charset val="1"/>
      </rPr>
      <t>Disability (Net)</t>
    </r>
  </si>
  <si>
    <r>
      <rPr>
        <b/>
        <sz val="9"/>
        <rFont val="Lato Regular"/>
        <charset val="1"/>
      </rPr>
      <t xml:space="preserve">Emekli/yaşlı (Brüt)
</t>
    </r>
    <r>
      <rPr>
        <sz val="9"/>
        <rFont val="Lato Regular"/>
        <charset val="1"/>
      </rPr>
      <t>Old age (Gross)</t>
    </r>
  </si>
  <si>
    <r>
      <rPr>
        <b/>
        <sz val="9"/>
        <rFont val="Lato Regular"/>
        <charset val="1"/>
      </rPr>
      <t xml:space="preserve">Emekli/yaşlı (Net)
</t>
    </r>
    <r>
      <rPr>
        <sz val="9"/>
        <rFont val="Lato Regular"/>
        <charset val="1"/>
      </rPr>
      <t>Old age (Net)</t>
    </r>
  </si>
  <si>
    <r>
      <rPr>
        <b/>
        <sz val="9"/>
        <rFont val="Lato Regular"/>
        <charset val="1"/>
      </rPr>
      <t xml:space="preserve">Dul/yetim (Brüt)
</t>
    </r>
    <r>
      <rPr>
        <sz val="9"/>
        <rFont val="Lato Regular"/>
        <charset val="1"/>
      </rPr>
      <t>Survivors (Gross)</t>
    </r>
  </si>
  <si>
    <r>
      <rPr>
        <b/>
        <sz val="9"/>
        <rFont val="Lato Regular"/>
        <charset val="1"/>
      </rPr>
      <t xml:space="preserve">Dul/yetim (Net)
</t>
    </r>
    <r>
      <rPr>
        <sz val="9"/>
        <rFont val="Lato Regular"/>
        <charset val="1"/>
      </rPr>
      <t>Survivors (Net)</t>
    </r>
  </si>
  <si>
    <r>
      <rPr>
        <b/>
        <sz val="9"/>
        <rFont val="Lato Regular"/>
        <charset val="1"/>
      </rPr>
      <t xml:space="preserve">Aile/çocuk (Brüt)
</t>
    </r>
    <r>
      <rPr>
        <sz val="9"/>
        <rFont val="Lato Regular"/>
        <charset val="1"/>
      </rPr>
      <t>Family/children (Gross)</t>
    </r>
  </si>
  <si>
    <r>
      <rPr>
        <b/>
        <sz val="9"/>
        <rFont val="Lato Regular"/>
        <charset val="1"/>
      </rPr>
      <t xml:space="preserve">Aile/çocuk (Net)
</t>
    </r>
    <r>
      <rPr>
        <sz val="9"/>
        <rFont val="Lato Regular"/>
        <charset val="1"/>
      </rPr>
      <t>Family/children (Net)</t>
    </r>
  </si>
  <si>
    <r>
      <rPr>
        <b/>
        <sz val="9"/>
        <rFont val="Lato Regular"/>
        <charset val="1"/>
      </rPr>
      <t xml:space="preserve">İşsizlik (Brüt)
</t>
    </r>
    <r>
      <rPr>
        <sz val="9"/>
        <rFont val="Lato Regular"/>
        <charset val="1"/>
      </rPr>
      <t>Unemployment (Gross)</t>
    </r>
  </si>
  <si>
    <r>
      <rPr>
        <b/>
        <sz val="9"/>
        <rFont val="Lato Regular"/>
        <charset val="1"/>
      </rPr>
      <t xml:space="preserve">İşsizlik (Net)
</t>
    </r>
    <r>
      <rPr>
        <sz val="9"/>
        <rFont val="Lato Regular"/>
        <charset val="1"/>
      </rPr>
      <t>Unemployment (Net)</t>
    </r>
  </si>
  <si>
    <r>
      <rPr>
        <b/>
        <sz val="9"/>
        <rFont val="Lato Regular"/>
        <charset val="1"/>
      </rPr>
      <t xml:space="preserve">Sosyal dışlanma b.y.s (Brüt)
</t>
    </r>
    <r>
      <rPr>
        <sz val="9"/>
        <rFont val="Lato Regular"/>
        <charset val="1"/>
      </rPr>
      <t>Social exclusion and n.e.c (Gross)</t>
    </r>
  </si>
  <si>
    <r>
      <rPr>
        <b/>
        <sz val="9"/>
        <rFont val="Lato Regular"/>
        <charset val="1"/>
      </rPr>
      <t xml:space="preserve">Sosyal dışlanma b.y.s (Net)
</t>
    </r>
    <r>
      <rPr>
        <sz val="9"/>
        <rFont val="Lato Regular"/>
        <charset val="1"/>
      </rPr>
      <t>Social exclusion and n.e.c (Net)</t>
    </r>
  </si>
  <si>
    <t>TÜİK, Sosyal Koruma İstatistikleri</t>
  </si>
  <si>
    <t>TurkStat, Social Protection Statistics</t>
  </si>
  <si>
    <t>Tablodaki rakamlar, yuvarlamadan dolayı toplamı vermeyebilir.</t>
  </si>
  <si>
    <t>Figures in the table may not add up to totals due to the roundings.</t>
  </si>
  <si>
    <t>(r) 2015 yılı verileri idari kayıtların güncellenmesi nedeniyle revize edilmiştir.</t>
  </si>
  <si>
    <t>(r) 2015 data have been revized due to the update of the administrative registrations.</t>
  </si>
  <si>
    <t>Nominal GDP (in billion TL)</t>
  </si>
  <si>
    <r>
      <rPr>
        <b/>
        <sz val="9"/>
        <rFont val="Lato Regular"/>
        <charset val="1"/>
      </rPr>
      <t xml:space="preserve">  </t>
    </r>
    <r>
      <rPr>
        <sz val="9"/>
        <rFont val="Lato Regular"/>
        <charset val="1"/>
      </rPr>
      <t>(</t>
    </r>
    <r>
      <rPr>
        <b/>
        <sz val="9"/>
        <rFont val="Lato Regular"/>
        <charset val="1"/>
      </rPr>
      <t>% GSYİH</t>
    </r>
    <r>
      <rPr>
        <sz val="9"/>
        <rFont val="Lato Regular"/>
        <charset val="1"/>
      </rPr>
      <t>- % of GDP)</t>
    </r>
  </si>
  <si>
    <t>Percentage Change over 2002-2016</t>
  </si>
  <si>
    <t>OECD Estimates (in percentage)</t>
  </si>
  <si>
    <t>Sosyal Koruma Gelirlerinin Türlerine Göre Dağılımı, 2000-2016</t>
  </si>
  <si>
    <t>Distribution of the Total Social Protection Receipts by Type, 2000-2016</t>
  </si>
  <si>
    <t xml:space="preserve">                </t>
  </si>
  <si>
    <r>
      <rPr>
        <sz val="9"/>
        <rFont val="Lato Regular"/>
        <charset val="1"/>
      </rPr>
      <t>(</t>
    </r>
    <r>
      <rPr>
        <b/>
        <sz val="9"/>
        <rFont val="Lato Regular"/>
        <charset val="1"/>
      </rPr>
      <t>MilyonTL</t>
    </r>
    <r>
      <rPr>
        <sz val="9"/>
        <rFont val="Lato Regular"/>
        <charset val="1"/>
      </rPr>
      <t>- Million TL)</t>
    </r>
  </si>
  <si>
    <t>Gelirler toplamı</t>
  </si>
  <si>
    <t>Total receipts</t>
  </si>
  <si>
    <t>Sosyal katkılar</t>
  </si>
  <si>
    <t>Social contributions</t>
  </si>
  <si>
    <t>İşveren sosyal katkısı</t>
  </si>
  <si>
    <t xml:space="preserve">Employers </t>
  </si>
  <si>
    <t>Koruma kapsamındaki bireyler tarafından yapılan sosyal katkılar</t>
  </si>
  <si>
    <t>Paid by protected persons</t>
  </si>
  <si>
    <t>Devlet katkıları</t>
  </si>
  <si>
    <t>Government contributions</t>
  </si>
  <si>
    <t>Diğer gelirler</t>
  </si>
  <si>
    <t>Other receipts</t>
  </si>
  <si>
    <r>
      <rPr>
        <b/>
        <sz val="9"/>
        <rFont val="Lato Regular"/>
        <charset val="1"/>
      </rPr>
      <t>(% GSYIH -</t>
    </r>
    <r>
      <rPr>
        <sz val="9"/>
        <rFont val="Lato Regular"/>
        <charset val="1"/>
      </rPr>
      <t>% of GDP</t>
    </r>
    <r>
      <rPr>
        <b/>
        <sz val="9"/>
        <rFont val="Lato Regular"/>
        <charset val="1"/>
      </rPr>
      <t>)</t>
    </r>
  </si>
  <si>
    <t>Sosyal koruma kapsamında yardım ve maaş alan kişi sayısı, 2008-2016</t>
  </si>
  <si>
    <t>Number of benefits and pension beneficiaries, 2008-2016</t>
  </si>
  <si>
    <r>
      <rPr>
        <sz val="9"/>
        <rFont val="Lato Regular"/>
        <charset val="1"/>
      </rPr>
      <t>(</t>
    </r>
    <r>
      <rPr>
        <b/>
        <sz val="9"/>
        <rFont val="Lato Regular"/>
        <charset val="1"/>
      </rPr>
      <t>Bin kişi -</t>
    </r>
    <r>
      <rPr>
        <sz val="9"/>
        <rFont val="Lato Regular"/>
        <charset val="1"/>
      </rPr>
      <t xml:space="preserve"> Thousand people)</t>
    </r>
  </si>
  <si>
    <r>
      <rPr>
        <sz val="10"/>
        <rFont val="Lato Regular"/>
        <charset val="1"/>
      </rPr>
      <t>2015</t>
    </r>
    <r>
      <rPr>
        <vertAlign val="superscript"/>
        <sz val="10"/>
        <rFont val="Lato Regular"/>
        <charset val="1"/>
      </rPr>
      <t>(r)</t>
    </r>
  </si>
  <si>
    <r>
      <rPr>
        <b/>
        <sz val="9"/>
        <rFont val="Lato Regular"/>
        <charset val="1"/>
      </rPr>
      <t xml:space="preserve">Toplam
</t>
    </r>
    <r>
      <rPr>
        <sz val="9"/>
        <rFont val="Lato Regular"/>
        <charset val="1"/>
      </rPr>
      <t>Total</t>
    </r>
  </si>
  <si>
    <r>
      <rPr>
        <b/>
        <sz val="9"/>
        <rFont val="Lato Regular"/>
        <charset val="1"/>
      </rPr>
      <t xml:space="preserve">Erkek
</t>
    </r>
    <r>
      <rPr>
        <sz val="9"/>
        <rFont val="Lato Regular"/>
        <charset val="1"/>
      </rPr>
      <t>Male</t>
    </r>
  </si>
  <si>
    <r>
      <rPr>
        <b/>
        <sz val="9"/>
        <rFont val="Lato Regular"/>
        <charset val="1"/>
      </rPr>
      <t xml:space="preserve">Kadın
</t>
    </r>
    <r>
      <rPr>
        <sz val="9"/>
        <rFont val="Lato Regular"/>
        <charset val="1"/>
      </rPr>
      <t>Female</t>
    </r>
  </si>
  <si>
    <r>
      <rPr>
        <b/>
        <sz val="9"/>
        <rFont val="Lato Regular"/>
        <charset val="1"/>
      </rPr>
      <t xml:space="preserve">Toplam maaş alan kişi sayısı </t>
    </r>
    <r>
      <rPr>
        <b/>
        <vertAlign val="superscript"/>
        <sz val="9"/>
        <rFont val="Lato Regular"/>
        <charset val="1"/>
      </rPr>
      <t>(1)</t>
    </r>
  </si>
  <si>
    <r>
      <rPr>
        <sz val="9"/>
        <rFont val="Lato Regular"/>
        <charset val="1"/>
      </rPr>
      <t xml:space="preserve">Total pension beneficiaries </t>
    </r>
    <r>
      <rPr>
        <vertAlign val="superscript"/>
        <sz val="9"/>
        <rFont val="Lato Regular"/>
        <charset val="1"/>
      </rPr>
      <t>(1)</t>
    </r>
  </si>
  <si>
    <t>Toplam engelli/malül maaşı alan kişi sayısı</t>
  </si>
  <si>
    <t xml:space="preserve">Total pension beneficiaries in disability function </t>
  </si>
  <si>
    <t>Şartsız engelli/malül maaşı alan kişi sayısı</t>
  </si>
  <si>
    <t>Non means tested disability pension beneficiaries</t>
  </si>
  <si>
    <t>Şartlı engelli/malül maaşı alan kişi sayısı</t>
  </si>
  <si>
    <t>Means tested disability pension beneficiaries</t>
  </si>
  <si>
    <t>Toplam emekli/yaşlı maaşı alan kişi sayısı</t>
  </si>
  <si>
    <t xml:space="preserve">Total pension beneficiaries in old age function </t>
  </si>
  <si>
    <t>Şartsız emekli/yaşlı maaşı alan kişi sayısı</t>
  </si>
  <si>
    <t>Non means tested old-age pension beneficiaries</t>
  </si>
  <si>
    <t>Şartlı emekli/yaşlı maaşı alan kişi sayısı</t>
  </si>
  <si>
    <t>Means tested old-age pension beneficiaries</t>
  </si>
  <si>
    <t>Toplam dul/yetim maaşı alan kişi sayısı</t>
  </si>
  <si>
    <t>Total pension beneficiaries in survivors' function</t>
  </si>
  <si>
    <t>Şartsız dul/yetim maaşı alan kişi sayısı</t>
  </si>
  <si>
    <t>Non means tested survivors' pension beneficiaries</t>
  </si>
  <si>
    <t>Şartlı dul/yetim maaşı alan kişi sayısı</t>
  </si>
  <si>
    <t>Means tested survivors' pension beneficiaries</t>
  </si>
  <si>
    <r>
      <rPr>
        <b/>
        <sz val="9"/>
        <rFont val="Lato Regular"/>
        <charset val="1"/>
      </rPr>
      <t xml:space="preserve">Toplam emekli/yaşlı ve dul/yetim maaşı alan kişi sayısı </t>
    </r>
    <r>
      <rPr>
        <b/>
        <vertAlign val="superscript"/>
        <sz val="9"/>
        <rFont val="Lato Regular"/>
        <charset val="1"/>
      </rPr>
      <t>(1)</t>
    </r>
  </si>
  <si>
    <r>
      <rPr>
        <sz val="9"/>
        <rFont val="Lato Regular"/>
        <charset val="1"/>
      </rPr>
      <t xml:space="preserve">Total beneficiaries in old-age and survivors functions </t>
    </r>
    <r>
      <rPr>
        <vertAlign val="superscript"/>
        <sz val="9"/>
        <rFont val="Lato Regular"/>
        <charset val="1"/>
      </rPr>
      <t>(1)</t>
    </r>
  </si>
  <si>
    <t xml:space="preserve">Toplam yardım sayısı </t>
  </si>
  <si>
    <t>Total number of pension benefits</t>
  </si>
  <si>
    <t>(1) İlgili değerlerin toplamı vermeme nedeni, mükerrer maaş alanların temizlenmiş olmasıdır.</t>
  </si>
  <si>
    <t>(1) The related numbers don't give the totals for the reason of cleaning the double counthings.</t>
  </si>
  <si>
    <t>(r) İdari kayıtların güncellenmesi nedeniyle revize edilmiştir.</t>
  </si>
  <si>
    <t>(r) Data have been revized due to the update of the administrative registrations.</t>
  </si>
  <si>
    <t>Şartlı ve şartsız sosyal koruma yardımlarının risk/ihtiyaç gruplarına göre dağılımı, 2000-2016</t>
  </si>
  <si>
    <t>Distribution of means-tested and non means-tested social protection benefits by risks/needs groups, 2000-2016</t>
  </si>
  <si>
    <t xml:space="preserve">       </t>
  </si>
  <si>
    <r>
      <rPr>
        <sz val="9"/>
        <rFont val="Lato Regular"/>
        <charset val="1"/>
      </rPr>
      <t xml:space="preserve">       </t>
    </r>
    <r>
      <rPr>
        <b/>
        <sz val="9"/>
        <rFont val="Lato Regular"/>
        <charset val="1"/>
      </rPr>
      <t xml:space="preserve">(Milyon TL- </t>
    </r>
    <r>
      <rPr>
        <sz val="9"/>
        <rFont val="Lato Regular"/>
        <charset val="1"/>
      </rPr>
      <t>Million TL</t>
    </r>
    <r>
      <rPr>
        <b/>
        <sz val="9"/>
        <rFont val="Lato Regular"/>
        <charset val="1"/>
      </rPr>
      <t>)</t>
    </r>
  </si>
  <si>
    <r>
      <rPr>
        <b/>
        <sz val="9"/>
        <rFont val="Lato Regular"/>
        <charset val="1"/>
      </rPr>
      <t xml:space="preserve">Şartlı yardımlar
</t>
    </r>
    <r>
      <rPr>
        <sz val="9"/>
        <rFont val="Lato Regular"/>
        <charset val="1"/>
      </rPr>
      <t>Means-tested benefits</t>
    </r>
  </si>
  <si>
    <r>
      <rPr>
        <b/>
        <sz val="9"/>
        <rFont val="Lato Regular"/>
        <charset val="1"/>
      </rPr>
      <t xml:space="preserve">Şartsız yardımlar
</t>
    </r>
    <r>
      <rPr>
        <sz val="9"/>
        <rFont val="Lato Regular"/>
        <charset val="1"/>
      </rPr>
      <t>Non means-tested benefits</t>
    </r>
  </si>
  <si>
    <t>Sosyal koruma yardımları toplamı</t>
  </si>
  <si>
    <t>Total social protection benefits</t>
  </si>
  <si>
    <t xml:space="preserve">Hastalık/sağlık bakımı </t>
  </si>
  <si>
    <t xml:space="preserve">Sickness/health care </t>
  </si>
  <si>
    <t xml:space="preserve">Engelli/malül </t>
  </si>
  <si>
    <t>Disability</t>
  </si>
  <si>
    <t xml:space="preserve">Emekli/yaşlı </t>
  </si>
  <si>
    <t>Old age</t>
  </si>
  <si>
    <t xml:space="preserve">Dul/yetim </t>
  </si>
  <si>
    <t>Survivors</t>
  </si>
  <si>
    <t xml:space="preserve">Aile/çocuk </t>
  </si>
  <si>
    <t>Family/children</t>
  </si>
  <si>
    <t>İşsizlik</t>
  </si>
  <si>
    <t>Unemployment</t>
  </si>
  <si>
    <t>Sosyal dışlanma b.y.s</t>
  </si>
  <si>
    <t xml:space="preserve">Social exclusion n.e.c. </t>
  </si>
  <si>
    <r>
      <rPr>
        <b/>
        <sz val="9"/>
        <rFont val="Lato Regular"/>
        <charset val="1"/>
      </rPr>
      <t xml:space="preserve">  </t>
    </r>
    <r>
      <rPr>
        <sz val="9"/>
        <rFont val="Lato Regular"/>
        <charset val="1"/>
      </rPr>
      <t xml:space="preserve">(% </t>
    </r>
    <r>
      <rPr>
        <b/>
        <sz val="9"/>
        <rFont val="Lato Regular"/>
        <charset val="1"/>
      </rPr>
      <t>GSYİH</t>
    </r>
    <r>
      <rPr>
        <sz val="9"/>
        <rFont val="Lato Regular"/>
        <charset val="1"/>
      </rPr>
      <t>- % of GDP)</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</si>
</sst>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00"/>
    <numFmt numFmtId="165" formatCode="_-* #,##0.00_-;\-* #,##0.00_-;_-* \-??_-;_-@_-"/>
    <numFmt numFmtId="166" formatCode="0.0000000%"/>
    <numFmt numFmtId="167" formatCode="#\ ###"/>
    <numFmt numFmtId="168" formatCode="#\ ##0"/>
    <numFmt numFmtId="169" formatCode="###\ ###"/>
    <numFmt numFmtId="170" formatCode="###\ ###\ ###"/>
  </numFmts>
  <fonts count="36" x14ac:knownFonts="1">
    <font>
      <sz val="10"/>
      <name val="Arial"/>
      <family val="2"/>
      <charset val="1"/>
    </font>
    <font>
      <sz val="10"/>
      <name val="Arial"/>
    </font>
    <font>
      <sz val="11"/>
      <name val="Lato Regular"/>
      <charset val="1"/>
    </font>
    <font>
      <b/>
      <sz val="11"/>
      <name val="Lato Regular"/>
      <charset val="1"/>
    </font>
    <font>
      <b/>
      <sz val="11"/>
      <color rgb="FFFF0000"/>
      <name val="Lato Regular"/>
      <charset val="1"/>
    </font>
    <font>
      <b/>
      <i/>
      <sz val="11"/>
      <color rgb="FFFF0000"/>
      <name val="Lato Regular"/>
      <charset val="1"/>
    </font>
    <font>
      <b/>
      <sz val="13"/>
      <name val="Lato Regular"/>
      <charset val="1"/>
    </font>
    <font>
      <b/>
      <i/>
      <sz val="11"/>
      <name val="Lato Regular"/>
      <charset val="1"/>
    </font>
    <font>
      <b/>
      <sz val="13"/>
      <color rgb="FF000000"/>
      <name val="Lato Regular"/>
      <charset val="1"/>
    </font>
    <font>
      <b/>
      <sz val="11"/>
      <color rgb="FF000000"/>
      <name val="Lato Regular"/>
      <charset val="1"/>
    </font>
    <font>
      <i/>
      <sz val="11"/>
      <name val="Lato Regular"/>
      <charset val="1"/>
    </font>
    <font>
      <sz val="11"/>
      <color rgb="FF000000"/>
      <name val="Calibri"/>
      <family val="2"/>
      <charset val="1"/>
    </font>
    <font>
      <sz val="11"/>
      <color rgb="FF000000"/>
      <name val="Lato Regular"/>
      <charset val="1"/>
    </font>
    <font>
      <sz val="10"/>
      <name val="Lato Regular"/>
      <charset val="1"/>
    </font>
    <font>
      <i/>
      <sz val="10"/>
      <name val="Lato Regular"/>
      <charset val="1"/>
    </font>
    <font>
      <b/>
      <sz val="10"/>
      <name val="Lato Regular"/>
      <charset val="1"/>
    </font>
    <font>
      <b/>
      <sz val="12"/>
      <name val="Lato Regular"/>
      <charset val="1"/>
    </font>
    <font>
      <b/>
      <sz val="11"/>
      <name val="Arial"/>
      <family val="2"/>
      <charset val="1"/>
    </font>
    <font>
      <sz val="11"/>
      <name val="Arial"/>
      <family val="2"/>
      <charset val="1"/>
    </font>
    <font>
      <sz val="9"/>
      <name val="Lato Regular"/>
      <charset val="1"/>
    </font>
    <font>
      <sz val="7"/>
      <name val="Arial"/>
      <family val="2"/>
      <charset val="1"/>
    </font>
    <font>
      <vertAlign val="superscript"/>
      <sz val="9"/>
      <name val="Lato Regular"/>
      <charset val="1"/>
    </font>
    <font>
      <b/>
      <sz val="9"/>
      <name val="Lato Regular"/>
      <charset val="1"/>
    </font>
    <font>
      <b/>
      <sz val="8"/>
      <name val="Lato Regular"/>
      <charset val="1"/>
    </font>
    <font>
      <sz val="8"/>
      <name val="Lato Regular"/>
      <charset val="1"/>
    </font>
    <font>
      <b/>
      <u/>
      <sz val="12"/>
      <name val="Lato Regular"/>
      <charset val="1"/>
    </font>
    <font>
      <vertAlign val="superscript"/>
      <sz val="10"/>
      <name val="Lato Regular"/>
      <charset val="1"/>
    </font>
    <font>
      <b/>
      <vertAlign val="superscript"/>
      <sz val="9"/>
      <name val="Lato Regular"/>
      <charset val="1"/>
    </font>
    <font>
      <b/>
      <sz val="9"/>
      <color rgb="FF000000"/>
      <name val="Lato Regular"/>
      <charset val="1"/>
    </font>
    <font>
      <i/>
      <sz val="9"/>
      <name val="Lato Regular"/>
      <charset val="1"/>
    </font>
    <font>
      <b/>
      <i/>
      <sz val="9"/>
      <name val="Lato Regular"/>
      <charset val="1"/>
    </font>
    <font>
      <sz val="9"/>
      <color rgb="FFFF0000"/>
      <name val="Lato Regular"/>
      <charset val="1"/>
    </font>
    <font>
      <sz val="9"/>
      <color rgb="FF000000"/>
      <name val="Lato Regular"/>
      <charset val="1"/>
    </font>
    <font>
      <sz val="9"/>
      <color rgb="FF0070C0"/>
      <name val="Lato Regular"/>
      <charset val="1"/>
    </font>
    <font>
      <u/>
      <sz val="10"/>
      <color theme="10"/>
      <name val="Arial"/>
      <family val="2"/>
      <charset val="1"/>
    </font>
    <font>
      <u/>
      <sz val="10"/>
      <color theme="11"/>
      <name val="Arial"/>
      <family val="2"/>
      <charset val="1"/>
    </font>
  </fonts>
  <fills count="3">
    <fill>
      <patternFill patternType="none"/>
    </fill>
    <fill>
      <patternFill patternType="gray125"/>
    </fill>
    <fill>
      <patternFill patternType="solid">
        <fgColor rgb="FFFFFFFF"/>
        <bgColor rgb="FFFFFFCC"/>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FFFFFF"/>
      </left>
      <right/>
      <top style="thin">
        <color rgb="FFFFFFFF"/>
      </top>
      <bottom/>
      <diagonal/>
    </border>
    <border>
      <left/>
      <right/>
      <top/>
      <bottom style="medium">
        <color auto="1"/>
      </bottom>
      <diagonal/>
    </border>
    <border>
      <left/>
      <right/>
      <top style="medium">
        <color auto="1"/>
      </top>
      <bottom style="thin">
        <color auto="1"/>
      </bottom>
      <diagonal/>
    </border>
    <border>
      <left/>
      <right/>
      <top style="thin">
        <color auto="1"/>
      </top>
      <bottom style="medium">
        <color auto="1"/>
      </bottom>
      <diagonal/>
    </border>
    <border>
      <left/>
      <right/>
      <top style="medium">
        <color auto="1"/>
      </top>
      <bottom/>
      <diagonal/>
    </border>
  </borders>
  <cellStyleXfs count="64">
    <xf numFmtId="0" fontId="0" fillId="0" borderId="0"/>
    <xf numFmtId="165" fontId="1" fillId="0" borderId="0" applyBorder="0" applyProtection="0"/>
    <xf numFmtId="9" fontId="11" fillId="0" borderId="0" applyBorder="0" applyProtection="0"/>
    <xf numFmtId="1" fontId="20" fillId="0" borderId="0">
      <alignment horizontal="right"/>
      <protection locked="0"/>
    </xf>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cellStyleXfs>
  <cellXfs count="305">
    <xf numFmtId="0" fontId="0" fillId="0" borderId="0" xfId="0"/>
    <xf numFmtId="0" fontId="2" fillId="0" borderId="0" xfId="0" applyFont="1"/>
    <xf numFmtId="0" fontId="2" fillId="0" borderId="0" xfId="0" applyFont="1" applyAlignment="1">
      <alignment horizontal="right"/>
    </xf>
    <xf numFmtId="0" fontId="3" fillId="0" borderId="0" xfId="0" applyFont="1"/>
    <xf numFmtId="0" fontId="4" fillId="0" borderId="0" xfId="0" applyFont="1"/>
    <xf numFmtId="0" fontId="3" fillId="0" borderId="3" xfId="0" applyFont="1" applyBorder="1" applyAlignment="1">
      <alignment horizontal="center" vertical="center" wrapText="1"/>
    </xf>
    <xf numFmtId="0" fontId="3" fillId="0" borderId="3" xfId="0" applyFont="1" applyBorder="1" applyAlignment="1">
      <alignment horizontal="right" vertical="center" wrapText="1"/>
    </xf>
    <xf numFmtId="0" fontId="3" fillId="0" borderId="4" xfId="0" applyFont="1" applyBorder="1" applyAlignment="1">
      <alignment horizontal="right" vertical="center" wrapText="1"/>
    </xf>
    <xf numFmtId="0" fontId="3" fillId="0" borderId="5" xfId="0" applyFont="1" applyBorder="1" applyAlignment="1">
      <alignment horizontal="right" vertical="center" wrapText="1"/>
    </xf>
    <xf numFmtId="0" fontId="2" fillId="0" borderId="0" xfId="0" applyFont="1" applyAlignment="1">
      <alignment horizontal="right" vertical="center" wrapText="1"/>
    </xf>
    <xf numFmtId="0" fontId="3" fillId="0" borderId="0" xfId="0" applyFont="1" applyAlignment="1">
      <alignment horizontal="right" vertical="center" wrapText="1"/>
    </xf>
    <xf numFmtId="0" fontId="2" fillId="0" borderId="6" xfId="0" applyFont="1" applyBorder="1" applyAlignment="1">
      <alignment horizontal="center"/>
    </xf>
    <xf numFmtId="164" fontId="2" fillId="0" borderId="6" xfId="0" applyNumberFormat="1" applyFont="1" applyBorder="1" applyAlignment="1">
      <alignment horizontal="right"/>
    </xf>
    <xf numFmtId="164" fontId="2" fillId="0" borderId="0" xfId="0" applyNumberFormat="1" applyFont="1" applyBorder="1" applyAlignment="1">
      <alignment horizontal="right"/>
    </xf>
    <xf numFmtId="164" fontId="2" fillId="0" borderId="7" xfId="0" applyNumberFormat="1" applyFont="1" applyBorder="1" applyAlignment="1">
      <alignment horizontal="right"/>
    </xf>
    <xf numFmtId="164" fontId="2" fillId="0" borderId="8" xfId="0" applyNumberFormat="1" applyFont="1" applyBorder="1" applyAlignment="1">
      <alignment horizontal="right"/>
    </xf>
    <xf numFmtId="164" fontId="2" fillId="0" borderId="9" xfId="0" applyNumberFormat="1" applyFont="1" applyBorder="1" applyAlignment="1">
      <alignment horizontal="right"/>
    </xf>
    <xf numFmtId="164" fontId="2" fillId="0" borderId="10" xfId="0" applyNumberFormat="1" applyFont="1" applyBorder="1" applyAlignment="1">
      <alignment horizontal="right"/>
    </xf>
    <xf numFmtId="0" fontId="2" fillId="0" borderId="11" xfId="0" applyFont="1" applyBorder="1" applyAlignment="1">
      <alignment horizontal="center"/>
    </xf>
    <xf numFmtId="164" fontId="2" fillId="0" borderId="11" xfId="0" applyNumberFormat="1" applyFont="1" applyBorder="1" applyAlignment="1">
      <alignment horizontal="right"/>
    </xf>
    <xf numFmtId="164" fontId="2" fillId="0" borderId="12" xfId="0" applyNumberFormat="1" applyFont="1" applyBorder="1" applyAlignment="1">
      <alignment horizontal="right"/>
    </xf>
    <xf numFmtId="164" fontId="2" fillId="0" borderId="13" xfId="0" applyNumberFormat="1" applyFont="1" applyBorder="1" applyAlignment="1">
      <alignment horizontal="right"/>
    </xf>
    <xf numFmtId="0" fontId="2" fillId="0" borderId="0" xfId="0" applyFont="1" applyAlignment="1">
      <alignment horizontal="right" vertical="center"/>
    </xf>
    <xf numFmtId="0" fontId="3" fillId="0" borderId="8" xfId="0" applyFont="1" applyBorder="1"/>
    <xf numFmtId="0" fontId="3" fillId="0" borderId="6" xfId="0" applyFont="1" applyBorder="1"/>
    <xf numFmtId="0" fontId="3" fillId="0" borderId="11" xfId="0" applyFont="1" applyBorder="1"/>
    <xf numFmtId="0" fontId="7" fillId="0" borderId="0" xfId="0" applyFont="1"/>
    <xf numFmtId="0" fontId="3" fillId="0" borderId="1" xfId="0" applyFont="1" applyBorder="1" applyAlignment="1">
      <alignment horizontal="center" vertical="center" wrapText="1"/>
    </xf>
    <xf numFmtId="0" fontId="2" fillId="0" borderId="0" xfId="0" applyFont="1" applyAlignment="1">
      <alignment vertical="center"/>
    </xf>
    <xf numFmtId="0" fontId="2" fillId="0" borderId="14" xfId="0" applyFont="1" applyBorder="1" applyAlignment="1">
      <alignment horizontal="center"/>
    </xf>
    <xf numFmtId="0" fontId="2" fillId="0" borderId="0" xfId="0" applyFont="1" applyAlignment="1">
      <alignment horizontal="center"/>
    </xf>
    <xf numFmtId="0" fontId="2" fillId="0" borderId="15" xfId="0" applyFont="1" applyBorder="1" applyAlignment="1">
      <alignment horizontal="center"/>
    </xf>
    <xf numFmtId="0" fontId="2" fillId="0" borderId="0" xfId="0" applyFont="1" applyAlignment="1">
      <alignment horizontal="center" vertical="center"/>
    </xf>
    <xf numFmtId="0" fontId="3" fillId="0" borderId="2" xfId="0" applyFont="1" applyBorder="1" applyAlignment="1">
      <alignment horizontal="center"/>
    </xf>
    <xf numFmtId="0" fontId="3" fillId="0" borderId="2" xfId="0" applyFont="1" applyBorder="1"/>
    <xf numFmtId="0" fontId="3" fillId="0" borderId="11" xfId="0" applyFont="1" applyBorder="1" applyAlignment="1">
      <alignment horizontal="right" vertical="center" wrapText="1"/>
    </xf>
    <xf numFmtId="0" fontId="3" fillId="0" borderId="12" xfId="0" applyFont="1" applyBorder="1" applyAlignment="1">
      <alignment horizontal="right" vertical="center" wrapText="1"/>
    </xf>
    <xf numFmtId="0" fontId="3" fillId="0" borderId="13" xfId="0" applyFont="1" applyBorder="1" applyAlignment="1">
      <alignment horizontal="right" vertical="center" wrapText="1"/>
    </xf>
    <xf numFmtId="0" fontId="3" fillId="0" borderId="2" xfId="0" applyFont="1" applyBorder="1" applyAlignment="1">
      <alignment horizontal="right" vertical="center" wrapText="1"/>
    </xf>
    <xf numFmtId="0" fontId="2" fillId="0" borderId="0" xfId="0" applyFont="1" applyAlignment="1">
      <alignment vertical="center" wrapText="1"/>
    </xf>
    <xf numFmtId="0" fontId="2" fillId="0" borderId="7" xfId="0" applyFont="1" applyBorder="1"/>
    <xf numFmtId="0" fontId="2" fillId="0" borderId="6" xfId="0" applyFont="1" applyBorder="1"/>
    <xf numFmtId="0" fontId="2" fillId="0" borderId="0" xfId="0" applyFont="1" applyBorder="1"/>
    <xf numFmtId="0" fontId="2" fillId="0" borderId="2" xfId="0" applyFont="1" applyBorder="1" applyAlignment="1">
      <alignment horizontal="center"/>
    </xf>
    <xf numFmtId="164" fontId="2" fillId="0" borderId="0" xfId="0" applyNumberFormat="1" applyFont="1"/>
    <xf numFmtId="164" fontId="2" fillId="0" borderId="7" xfId="0" applyNumberFormat="1" applyFont="1" applyBorder="1"/>
    <xf numFmtId="164" fontId="2" fillId="0" borderId="6" xfId="0" applyNumberFormat="1" applyFont="1" applyBorder="1"/>
    <xf numFmtId="164" fontId="2" fillId="0" borderId="0" xfId="0" applyNumberFormat="1" applyFont="1" applyBorder="1"/>
    <xf numFmtId="164" fontId="2" fillId="0" borderId="14" xfId="0" applyNumberFormat="1" applyFont="1" applyBorder="1"/>
    <xf numFmtId="164" fontId="2" fillId="0" borderId="12" xfId="0" applyNumberFormat="1" applyFont="1" applyBorder="1"/>
    <xf numFmtId="164" fontId="2" fillId="0" borderId="13" xfId="0" applyNumberFormat="1" applyFont="1" applyBorder="1"/>
    <xf numFmtId="164" fontId="2" fillId="0" borderId="11" xfId="0" applyNumberFormat="1" applyFont="1" applyBorder="1"/>
    <xf numFmtId="164" fontId="2" fillId="0" borderId="15" xfId="0" applyNumberFormat="1" applyFont="1" applyBorder="1"/>
    <xf numFmtId="0" fontId="9" fillId="0" borderId="2" xfId="0" applyFont="1" applyBorder="1" applyAlignment="1">
      <alignment horizontal="center" vertical="center" wrapText="1"/>
    </xf>
    <xf numFmtId="0" fontId="7" fillId="0" borderId="15" xfId="0" applyFont="1" applyBorder="1" applyAlignment="1">
      <alignment horizontal="center"/>
    </xf>
    <xf numFmtId="164" fontId="10" fillId="0" borderId="12" xfId="0" applyNumberFormat="1" applyFont="1" applyBorder="1"/>
    <xf numFmtId="164" fontId="10" fillId="0" borderId="13" xfId="0" applyNumberFormat="1" applyFont="1" applyBorder="1"/>
    <xf numFmtId="0" fontId="10" fillId="0" borderId="0" xfId="0" applyFont="1"/>
    <xf numFmtId="0" fontId="2" fillId="0" borderId="16" xfId="0" applyFont="1" applyBorder="1"/>
    <xf numFmtId="0" fontId="3" fillId="0" borderId="15" xfId="0" applyFont="1" applyBorder="1" applyAlignment="1">
      <alignment horizontal="center" vertical="center"/>
    </xf>
    <xf numFmtId="0" fontId="3" fillId="0" borderId="1" xfId="0" applyFont="1" applyBorder="1" applyAlignment="1">
      <alignment horizontal="right" vertical="center" wrapText="1"/>
    </xf>
    <xf numFmtId="0" fontId="2" fillId="0" borderId="0" xfId="0" applyFont="1" applyBorder="1" applyAlignment="1">
      <alignment horizontal="right"/>
    </xf>
    <xf numFmtId="0" fontId="2" fillId="0" borderId="8" xfId="0" applyFont="1" applyBorder="1" applyAlignment="1">
      <alignment horizontal="right"/>
    </xf>
    <xf numFmtId="0" fontId="2" fillId="0" borderId="9" xfId="0" applyFont="1" applyBorder="1" applyAlignment="1">
      <alignment horizontal="right"/>
    </xf>
    <xf numFmtId="0" fontId="2" fillId="0" borderId="10" xfId="0" applyFont="1" applyBorder="1" applyAlignment="1">
      <alignment horizontal="right"/>
    </xf>
    <xf numFmtId="164" fontId="2" fillId="0" borderId="14" xfId="0" applyNumberFormat="1" applyFont="1" applyBorder="1" applyAlignment="1">
      <alignment horizontal="right"/>
    </xf>
    <xf numFmtId="164" fontId="12" fillId="0" borderId="14" xfId="2" applyNumberFormat="1" applyFont="1" applyBorder="1" applyAlignment="1" applyProtection="1">
      <alignment horizontal="right"/>
    </xf>
    <xf numFmtId="164" fontId="2" fillId="0" borderId="0" xfId="0" applyNumberFormat="1" applyFont="1" applyAlignment="1">
      <alignment horizontal="right"/>
    </xf>
    <xf numFmtId="164" fontId="2" fillId="0" borderId="15" xfId="0" applyNumberFormat="1" applyFont="1" applyBorder="1" applyAlignment="1">
      <alignment horizontal="right"/>
    </xf>
    <xf numFmtId="164" fontId="2" fillId="0" borderId="0" xfId="0" applyNumberFormat="1" applyFont="1" applyAlignment="1">
      <alignment horizontal="center"/>
    </xf>
    <xf numFmtId="164" fontId="10" fillId="0" borderId="12" xfId="0" applyNumberFormat="1" applyFont="1" applyBorder="1" applyAlignment="1">
      <alignment horizontal="right"/>
    </xf>
    <xf numFmtId="164" fontId="10" fillId="0" borderId="13" xfId="0" applyNumberFormat="1" applyFont="1" applyBorder="1" applyAlignment="1">
      <alignment horizontal="right"/>
    </xf>
    <xf numFmtId="0" fontId="3" fillId="0" borderId="1"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0" xfId="0" applyFont="1" applyBorder="1" applyAlignment="1">
      <alignment horizontal="center"/>
    </xf>
    <xf numFmtId="164" fontId="4" fillId="0" borderId="1" xfId="0" applyNumberFormat="1" applyFont="1" applyBorder="1" applyAlignment="1">
      <alignment vertical="center" wrapText="1"/>
    </xf>
    <xf numFmtId="164" fontId="3" fillId="0" borderId="1" xfId="0" applyNumberFormat="1" applyFont="1" applyBorder="1" applyAlignment="1">
      <alignment horizontal="left" vertical="center" wrapText="1"/>
    </xf>
    <xf numFmtId="164" fontId="3" fillId="0" borderId="4" xfId="0" applyNumberFormat="1" applyFont="1" applyBorder="1" applyAlignment="1">
      <alignment horizontal="center" vertical="center" wrapText="1"/>
    </xf>
    <xf numFmtId="164" fontId="3" fillId="0" borderId="5" xfId="0" applyNumberFormat="1" applyFont="1" applyBorder="1" applyAlignment="1">
      <alignment horizontal="center" vertical="center" wrapText="1"/>
    </xf>
    <xf numFmtId="164" fontId="2" fillId="0" borderId="0" xfId="0" applyNumberFormat="1" applyFont="1" applyAlignment="1">
      <alignment horizontal="center" vertical="center" wrapText="1"/>
    </xf>
    <xf numFmtId="164" fontId="2" fillId="0" borderId="0" xfId="0" applyNumberFormat="1" applyFont="1" applyAlignment="1">
      <alignment vertical="center" wrapText="1"/>
    </xf>
    <xf numFmtId="164" fontId="3" fillId="0" borderId="3" xfId="0" applyNumberFormat="1" applyFont="1" applyBorder="1" applyAlignment="1">
      <alignment horizontal="center" vertical="center" wrapText="1"/>
    </xf>
    <xf numFmtId="0" fontId="2" fillId="0" borderId="14" xfId="0" applyFont="1" applyBorder="1" applyAlignment="1">
      <alignment horizontal="left"/>
    </xf>
    <xf numFmtId="164" fontId="2" fillId="0" borderId="0" xfId="0" applyNumberFormat="1" applyFont="1" applyBorder="1" applyAlignment="1">
      <alignment horizontal="center"/>
    </xf>
    <xf numFmtId="164" fontId="2" fillId="0" borderId="7" xfId="0" applyNumberFormat="1" applyFont="1" applyBorder="1" applyAlignment="1">
      <alignment horizontal="center"/>
    </xf>
    <xf numFmtId="164" fontId="2" fillId="0" borderId="6" xfId="0" applyNumberFormat="1" applyFont="1" applyBorder="1" applyAlignment="1">
      <alignment horizontal="center"/>
    </xf>
    <xf numFmtId="0" fontId="2" fillId="0" borderId="15" xfId="0" applyFont="1" applyBorder="1" applyAlignment="1">
      <alignment horizontal="left"/>
    </xf>
    <xf numFmtId="164" fontId="2" fillId="0" borderId="12" xfId="0" applyNumberFormat="1" applyFont="1" applyBorder="1" applyAlignment="1">
      <alignment horizontal="center"/>
    </xf>
    <xf numFmtId="164" fontId="2" fillId="0" borderId="13" xfId="0" applyNumberFormat="1" applyFont="1" applyBorder="1" applyAlignment="1">
      <alignment horizontal="center"/>
    </xf>
    <xf numFmtId="164" fontId="2" fillId="0" borderId="11" xfId="0" applyNumberFormat="1" applyFont="1" applyBorder="1" applyAlignment="1">
      <alignment horizontal="center"/>
    </xf>
    <xf numFmtId="164" fontId="2" fillId="0" borderId="0" xfId="0" applyNumberFormat="1" applyFont="1" applyAlignment="1">
      <alignment horizontal="left"/>
    </xf>
    <xf numFmtId="164" fontId="3" fillId="0" borderId="1" xfId="0" applyNumberFormat="1" applyFont="1" applyBorder="1" applyAlignment="1">
      <alignment horizontal="center" vertical="center" wrapText="1"/>
    </xf>
    <xf numFmtId="164" fontId="2" fillId="0" borderId="14" xfId="0" applyNumberFormat="1" applyFont="1" applyBorder="1" applyAlignment="1">
      <alignment horizontal="center"/>
    </xf>
    <xf numFmtId="164" fontId="2" fillId="0" borderId="15" xfId="0" applyNumberFormat="1" applyFont="1" applyBorder="1" applyAlignment="1">
      <alignment horizontal="center"/>
    </xf>
    <xf numFmtId="0" fontId="13" fillId="0" borderId="0" xfId="0" applyFont="1"/>
    <xf numFmtId="0" fontId="3" fillId="0" borderId="8" xfId="0" applyFont="1" applyBorder="1" applyAlignment="1">
      <alignment horizontal="right" vertical="center" wrapText="1"/>
    </xf>
    <xf numFmtId="0" fontId="3" fillId="0" borderId="9" xfId="0" applyFont="1" applyBorder="1" applyAlignment="1">
      <alignment horizontal="right" vertical="center" wrapText="1"/>
    </xf>
    <xf numFmtId="0" fontId="3" fillId="0" borderId="10" xfId="0" applyFont="1" applyBorder="1" applyAlignment="1">
      <alignment horizontal="right" vertical="center" wrapText="1"/>
    </xf>
    <xf numFmtId="0" fontId="13" fillId="0" borderId="0" xfId="0" applyFont="1" applyAlignment="1">
      <alignment horizontal="right" vertical="center"/>
    </xf>
    <xf numFmtId="0" fontId="2" fillId="0" borderId="14" xfId="0" applyFont="1" applyBorder="1"/>
    <xf numFmtId="10" fontId="2" fillId="0" borderId="6" xfId="0" applyNumberFormat="1" applyFont="1" applyBorder="1"/>
    <xf numFmtId="2" fontId="2" fillId="0" borderId="0" xfId="0" applyNumberFormat="1" applyFont="1" applyBorder="1"/>
    <xf numFmtId="2" fontId="2" fillId="0" borderId="7" xfId="0" applyNumberFormat="1" applyFont="1" applyBorder="1"/>
    <xf numFmtId="2" fontId="2" fillId="0" borderId="6" xfId="0" applyNumberFormat="1" applyFont="1" applyBorder="1"/>
    <xf numFmtId="9" fontId="2" fillId="0" borderId="0" xfId="2" applyFont="1" applyBorder="1" applyProtection="1"/>
    <xf numFmtId="9" fontId="2" fillId="0" borderId="7" xfId="2" applyFont="1" applyBorder="1" applyProtection="1"/>
    <xf numFmtId="2" fontId="2" fillId="0" borderId="6" xfId="1" applyNumberFormat="1" applyFont="1" applyBorder="1" applyProtection="1"/>
    <xf numFmtId="9" fontId="12" fillId="0" borderId="0" xfId="2" applyFont="1" applyBorder="1" applyProtection="1"/>
    <xf numFmtId="9" fontId="12" fillId="0" borderId="7" xfId="2" applyFont="1" applyBorder="1" applyProtection="1"/>
    <xf numFmtId="0" fontId="2" fillId="0" borderId="15" xfId="0" applyFont="1" applyBorder="1"/>
    <xf numFmtId="10" fontId="2" fillId="0" borderId="11" xfId="0" applyNumberFormat="1" applyFont="1" applyBorder="1"/>
    <xf numFmtId="2" fontId="2" fillId="0" borderId="12" xfId="0" applyNumberFormat="1" applyFont="1" applyBorder="1"/>
    <xf numFmtId="2" fontId="2" fillId="0" borderId="13" xfId="0" applyNumberFormat="1" applyFont="1" applyBorder="1"/>
    <xf numFmtId="2" fontId="2" fillId="0" borderId="11" xfId="0" applyNumberFormat="1" applyFont="1" applyBorder="1"/>
    <xf numFmtId="9" fontId="2" fillId="0" borderId="12" xfId="2" applyFont="1" applyBorder="1" applyProtection="1"/>
    <xf numFmtId="9" fontId="2" fillId="0" borderId="13" xfId="2" applyFont="1" applyBorder="1" applyProtection="1"/>
    <xf numFmtId="2" fontId="2" fillId="0" borderId="11" xfId="1" applyNumberFormat="1" applyFont="1" applyBorder="1" applyProtection="1"/>
    <xf numFmtId="9" fontId="12" fillId="0" borderId="12" xfId="2" applyFont="1" applyBorder="1" applyProtection="1"/>
    <xf numFmtId="9" fontId="12" fillId="0" borderId="13" xfId="2" applyFont="1" applyBorder="1" applyProtection="1"/>
    <xf numFmtId="0" fontId="2" fillId="0" borderId="0" xfId="1" applyNumberFormat="1" applyFont="1" applyBorder="1" applyProtection="1"/>
    <xf numFmtId="9" fontId="2" fillId="0" borderId="0" xfId="0" applyNumberFormat="1" applyFont="1"/>
    <xf numFmtId="0" fontId="7" fillId="0" borderId="1" xfId="0" applyFont="1" applyBorder="1" applyAlignment="1">
      <alignment vertical="center"/>
    </xf>
    <xf numFmtId="10" fontId="10" fillId="0" borderId="3" xfId="0" applyNumberFormat="1" applyFont="1" applyBorder="1" applyAlignment="1">
      <alignment vertical="center"/>
    </xf>
    <xf numFmtId="10" fontId="10" fillId="0" borderId="4" xfId="0" applyNumberFormat="1" applyFont="1" applyBorder="1" applyAlignment="1">
      <alignment vertical="center"/>
    </xf>
    <xf numFmtId="10" fontId="10" fillId="0" borderId="5" xfId="0" applyNumberFormat="1" applyFont="1" applyBorder="1" applyAlignment="1">
      <alignment vertical="center"/>
    </xf>
    <xf numFmtId="10" fontId="10" fillId="0" borderId="0" xfId="0" applyNumberFormat="1" applyFont="1" applyAlignment="1">
      <alignment vertical="center"/>
    </xf>
    <xf numFmtId="166" fontId="10" fillId="0" borderId="0" xfId="0" applyNumberFormat="1" applyFont="1" applyAlignment="1">
      <alignment vertical="center"/>
    </xf>
    <xf numFmtId="0" fontId="14" fillId="0" borderId="0" xfId="0" applyFont="1"/>
    <xf numFmtId="0" fontId="15" fillId="0" borderId="0" xfId="0" applyFont="1" applyAlignment="1"/>
    <xf numFmtId="0" fontId="13" fillId="0" borderId="0" xfId="0" applyFont="1" applyAlignment="1">
      <alignment vertical="center"/>
    </xf>
    <xf numFmtId="0" fontId="13" fillId="0" borderId="0" xfId="0" applyFont="1" applyAlignment="1"/>
    <xf numFmtId="0" fontId="3" fillId="0" borderId="12" xfId="0" applyFont="1" applyBorder="1" applyAlignment="1">
      <alignment vertical="center"/>
    </xf>
    <xf numFmtId="0" fontId="2" fillId="0" borderId="12" xfId="0" applyFont="1" applyBorder="1" applyAlignment="1">
      <alignment vertical="center"/>
    </xf>
    <xf numFmtId="0" fontId="17" fillId="0" borderId="0" xfId="0" applyFont="1"/>
    <xf numFmtId="0" fontId="18" fillId="0" borderId="0" xfId="0" applyFont="1"/>
    <xf numFmtId="10" fontId="2" fillId="0" borderId="0" xfId="0" applyNumberFormat="1" applyFont="1"/>
    <xf numFmtId="10" fontId="18" fillId="0" borderId="0" xfId="0" applyNumberFormat="1" applyFont="1"/>
    <xf numFmtId="0" fontId="19" fillId="0" borderId="17" xfId="0" applyFont="1" applyBorder="1" applyAlignment="1">
      <alignment vertical="center"/>
    </xf>
    <xf numFmtId="0" fontId="2" fillId="0" borderId="17" xfId="0" applyFont="1" applyBorder="1" applyAlignment="1">
      <alignment vertical="center"/>
    </xf>
    <xf numFmtId="0" fontId="3" fillId="0" borderId="17" xfId="0" applyFont="1" applyBorder="1" applyAlignment="1">
      <alignment vertical="center"/>
    </xf>
    <xf numFmtId="0" fontId="2" fillId="0" borderId="17" xfId="0" applyFont="1" applyBorder="1"/>
    <xf numFmtId="0" fontId="19" fillId="0" borderId="18" xfId="0" applyFont="1" applyBorder="1" applyAlignment="1">
      <alignment horizontal="center"/>
    </xf>
    <xf numFmtId="0" fontId="19" fillId="0" borderId="12" xfId="0" applyFont="1" applyBorder="1" applyAlignment="1">
      <alignment horizontal="center"/>
    </xf>
    <xf numFmtId="1" fontId="19" fillId="0" borderId="12" xfId="3" applyFont="1" applyBorder="1" applyAlignment="1" applyProtection="1"/>
    <xf numFmtId="1" fontId="19" fillId="0" borderId="12" xfId="3" applyFont="1" applyBorder="1" applyAlignment="1" applyProtection="1">
      <alignment horizontal="right"/>
    </xf>
    <xf numFmtId="167" fontId="22" fillId="0" borderId="0" xfId="0" applyNumberFormat="1" applyFont="1" applyBorder="1" applyAlignment="1">
      <alignment horizontal="right"/>
    </xf>
    <xf numFmtId="167" fontId="22" fillId="0" borderId="0" xfId="0" applyNumberFormat="1" applyFont="1" applyAlignment="1">
      <alignment horizontal="right"/>
    </xf>
    <xf numFmtId="0" fontId="19" fillId="0" borderId="0" xfId="0" applyFont="1"/>
    <xf numFmtId="167" fontId="19" fillId="0" borderId="0" xfId="0" applyNumberFormat="1" applyFont="1" applyAlignment="1">
      <alignment horizontal="right"/>
    </xf>
    <xf numFmtId="168" fontId="19" fillId="0" borderId="0" xfId="0" applyNumberFormat="1" applyFont="1" applyAlignment="1">
      <alignment horizontal="right"/>
    </xf>
    <xf numFmtId="168" fontId="22" fillId="0" borderId="0" xfId="0" applyNumberFormat="1" applyFont="1" applyAlignment="1">
      <alignment horizontal="right"/>
    </xf>
    <xf numFmtId="0" fontId="22" fillId="0" borderId="0" xfId="0" applyFont="1" applyBorder="1" applyAlignment="1">
      <alignment wrapText="1"/>
    </xf>
    <xf numFmtId="0" fontId="19" fillId="0" borderId="0" xfId="0" applyFont="1" applyBorder="1"/>
    <xf numFmtId="167" fontId="19" fillId="0" borderId="0" xfId="0" applyNumberFormat="1" applyFont="1" applyBorder="1" applyAlignment="1">
      <alignment horizontal="right"/>
    </xf>
    <xf numFmtId="168" fontId="19" fillId="0" borderId="0" xfId="0" applyNumberFormat="1" applyFont="1" applyBorder="1" applyAlignment="1">
      <alignment horizontal="right"/>
    </xf>
    <xf numFmtId="0" fontId="19" fillId="0" borderId="17" xfId="0" applyFont="1" applyBorder="1"/>
    <xf numFmtId="0" fontId="22" fillId="0" borderId="17" xfId="0" applyFont="1" applyBorder="1" applyAlignment="1">
      <alignment wrapText="1"/>
    </xf>
    <xf numFmtId="167" fontId="19" fillId="0" borderId="17" xfId="0" applyNumberFormat="1" applyFont="1" applyBorder="1" applyAlignment="1">
      <alignment horizontal="right"/>
    </xf>
    <xf numFmtId="168" fontId="19" fillId="0" borderId="17" xfId="0" applyNumberFormat="1" applyFont="1" applyBorder="1" applyAlignment="1">
      <alignment horizontal="right"/>
    </xf>
    <xf numFmtId="0" fontId="22" fillId="0" borderId="0" xfId="0" applyFont="1"/>
    <xf numFmtId="167" fontId="19" fillId="0" borderId="0" xfId="0" applyNumberFormat="1" applyFont="1"/>
    <xf numFmtId="167" fontId="13" fillId="0" borderId="0" xfId="0" applyNumberFormat="1" applyFont="1"/>
    <xf numFmtId="0" fontId="23" fillId="0" borderId="0" xfId="0" applyFont="1"/>
    <xf numFmtId="0" fontId="24" fillId="0" borderId="0" xfId="0" applyFont="1"/>
    <xf numFmtId="0" fontId="15" fillId="0" borderId="19" xfId="0" applyFont="1" applyBorder="1"/>
    <xf numFmtId="0" fontId="13" fillId="0" borderId="19" xfId="0" applyFont="1" applyBorder="1"/>
    <xf numFmtId="2" fontId="13" fillId="0" borderId="19" xfId="0" applyNumberFormat="1" applyFont="1" applyBorder="1" applyAlignment="1" applyProtection="1"/>
    <xf numFmtId="2" fontId="19" fillId="0" borderId="0" xfId="0" applyNumberFormat="1" applyFont="1" applyBorder="1" applyAlignment="1" applyProtection="1"/>
    <xf numFmtId="0" fontId="22" fillId="0" borderId="17" xfId="0" applyFont="1" applyBorder="1" applyAlignment="1">
      <alignment vertical="center"/>
    </xf>
    <xf numFmtId="1" fontId="19" fillId="0" borderId="12" xfId="3" applyFont="1" applyBorder="1" applyAlignment="1" applyProtection="1">
      <alignment horizontal="right" wrapText="1"/>
    </xf>
    <xf numFmtId="2" fontId="19" fillId="0" borderId="17" xfId="0" applyNumberFormat="1" applyFont="1" applyBorder="1" applyAlignment="1" applyProtection="1"/>
    <xf numFmtId="0" fontId="0" fillId="0" borderId="0" xfId="0" applyFont="1"/>
    <xf numFmtId="10" fontId="0" fillId="0" borderId="0" xfId="0" applyNumberFormat="1"/>
    <xf numFmtId="0" fontId="15" fillId="0" borderId="0" xfId="0" applyFont="1"/>
    <xf numFmtId="0" fontId="19" fillId="0" borderId="17" xfId="0" applyFont="1" applyBorder="1" applyAlignment="1">
      <alignment vertical="top"/>
    </xf>
    <xf numFmtId="0" fontId="22" fillId="0" borderId="0" xfId="0" applyFont="1" applyBorder="1"/>
    <xf numFmtId="0" fontId="24" fillId="0" borderId="17" xfId="0" applyFont="1" applyBorder="1"/>
    <xf numFmtId="0" fontId="19" fillId="0" borderId="12" xfId="0" applyFont="1" applyBorder="1"/>
    <xf numFmtId="1" fontId="19" fillId="0" borderId="4" xfId="0" applyNumberFormat="1" applyFont="1" applyBorder="1" applyAlignment="1">
      <alignment wrapText="1"/>
    </xf>
    <xf numFmtId="1" fontId="19" fillId="0" borderId="18" xfId="0" applyNumberFormat="1" applyFont="1" applyBorder="1" applyAlignment="1">
      <alignment wrapText="1"/>
    </xf>
    <xf numFmtId="169" fontId="19" fillId="0" borderId="0" xfId="0" applyNumberFormat="1" applyFont="1"/>
    <xf numFmtId="0" fontId="19" fillId="0" borderId="0" xfId="3" applyNumberFormat="1" applyFont="1" applyAlignment="1" applyProtection="1"/>
    <xf numFmtId="169" fontId="22" fillId="0" borderId="0" xfId="0" applyNumberFormat="1" applyFont="1"/>
    <xf numFmtId="0" fontId="22" fillId="0" borderId="0" xfId="3" applyNumberFormat="1" applyFont="1" applyAlignment="1" applyProtection="1"/>
    <xf numFmtId="0" fontId="22" fillId="0" borderId="17" xfId="0" applyFont="1" applyBorder="1"/>
    <xf numFmtId="0" fontId="19" fillId="0" borderId="17" xfId="3" applyNumberFormat="1" applyFont="1" applyBorder="1" applyAlignment="1" applyProtection="1"/>
    <xf numFmtId="169" fontId="19" fillId="0" borderId="17" xfId="0" applyNumberFormat="1" applyFont="1" applyBorder="1"/>
    <xf numFmtId="169" fontId="13" fillId="0" borderId="0" xfId="0" applyNumberFormat="1" applyFont="1"/>
    <xf numFmtId="0" fontId="13" fillId="0" borderId="17" xfId="0" applyFont="1" applyBorder="1"/>
    <xf numFmtId="2" fontId="19" fillId="0" borderId="0" xfId="0" applyNumberFormat="1" applyFont="1" applyBorder="1"/>
    <xf numFmtId="1" fontId="24" fillId="0" borderId="0" xfId="3" applyFont="1" applyBorder="1" applyAlignment="1" applyProtection="1">
      <protection locked="0"/>
    </xf>
    <xf numFmtId="1" fontId="15" fillId="0" borderId="0" xfId="3" applyFont="1" applyBorder="1" applyAlignment="1" applyProtection="1">
      <protection locked="0"/>
    </xf>
    <xf numFmtId="1" fontId="13" fillId="0" borderId="0" xfId="3" applyFont="1" applyBorder="1" applyAlignment="1" applyProtection="1">
      <alignment vertical="center"/>
      <protection locked="0"/>
    </xf>
    <xf numFmtId="1" fontId="13" fillId="0" borderId="0" xfId="3" applyFont="1" applyAlignment="1" applyProtection="1"/>
    <xf numFmtId="1" fontId="15" fillId="0" borderId="0" xfId="3" applyFont="1" applyAlignment="1" applyProtection="1">
      <alignment vertical="center"/>
    </xf>
    <xf numFmtId="1" fontId="16" fillId="0" borderId="0" xfId="3" applyFont="1" applyAlignment="1" applyProtection="1">
      <alignment vertical="center"/>
    </xf>
    <xf numFmtId="1" fontId="24" fillId="0" borderId="0" xfId="3" applyFont="1" applyBorder="1" applyAlignment="1" applyProtection="1"/>
    <xf numFmtId="1" fontId="25" fillId="0" borderId="17" xfId="3" applyFont="1" applyBorder="1" applyAlignment="1" applyProtection="1">
      <alignment vertical="center"/>
      <protection locked="0"/>
    </xf>
    <xf numFmtId="1" fontId="24" fillId="0" borderId="17" xfId="3" applyFont="1" applyBorder="1" applyAlignment="1" applyProtection="1">
      <protection locked="0"/>
    </xf>
    <xf numFmtId="1" fontId="16" fillId="0" borderId="17" xfId="3" applyFont="1" applyBorder="1" applyAlignment="1" applyProtection="1">
      <alignment vertical="center"/>
    </xf>
    <xf numFmtId="1" fontId="16" fillId="0" borderId="17" xfId="3" applyFont="1" applyBorder="1" applyAlignment="1" applyProtection="1">
      <alignment horizontal="center" vertical="center"/>
    </xf>
    <xf numFmtId="1" fontId="22" fillId="0" borderId="17" xfId="3" applyFont="1" applyBorder="1" applyAlignment="1" applyProtection="1">
      <alignment vertical="center"/>
    </xf>
    <xf numFmtId="1" fontId="19" fillId="0" borderId="17" xfId="3" applyFont="1" applyBorder="1" applyAlignment="1" applyProtection="1">
      <alignment horizontal="right" vertical="center"/>
    </xf>
    <xf numFmtId="1" fontId="22" fillId="0" borderId="17" xfId="3" applyFont="1" applyBorder="1" applyAlignment="1" applyProtection="1">
      <alignment horizontal="center" vertical="center"/>
    </xf>
    <xf numFmtId="1" fontId="24" fillId="0" borderId="20" xfId="3" applyFont="1" applyBorder="1" applyAlignment="1" applyProtection="1">
      <protection locked="0"/>
    </xf>
    <xf numFmtId="1" fontId="13" fillId="0" borderId="20" xfId="3" applyFont="1" applyBorder="1" applyAlignment="1" applyProtection="1">
      <alignment horizontal="center" vertical="center"/>
    </xf>
    <xf numFmtId="1" fontId="23" fillId="0" borderId="12" xfId="3" applyFont="1" applyBorder="1" applyAlignment="1" applyProtection="1"/>
    <xf numFmtId="1" fontId="24" fillId="0" borderId="12" xfId="3" applyFont="1" applyBorder="1" applyAlignment="1" applyProtection="1"/>
    <xf numFmtId="1" fontId="22" fillId="0" borderId="4" xfId="3" applyFont="1" applyBorder="1" applyAlignment="1" applyProtection="1">
      <alignment horizontal="center" wrapText="1"/>
    </xf>
    <xf numFmtId="1" fontId="19" fillId="0" borderId="0" xfId="3" applyFont="1" applyBorder="1" applyAlignment="1" applyProtection="1">
      <alignment horizontal="center" wrapText="1"/>
    </xf>
    <xf numFmtId="1" fontId="16" fillId="0" borderId="9" xfId="3" applyFont="1" applyBorder="1" applyAlignment="1" applyProtection="1">
      <alignment vertical="top" wrapText="1"/>
    </xf>
    <xf numFmtId="0" fontId="22" fillId="0" borderId="9" xfId="3" applyNumberFormat="1" applyFont="1" applyBorder="1" applyAlignment="1" applyProtection="1">
      <alignment vertical="center"/>
    </xf>
    <xf numFmtId="0" fontId="22" fillId="0" borderId="9" xfId="3" applyNumberFormat="1" applyFont="1" applyBorder="1" applyAlignment="1" applyProtection="1">
      <alignment vertical="center" wrapText="1"/>
    </xf>
    <xf numFmtId="170" fontId="28" fillId="0" borderId="9" xfId="3" applyNumberFormat="1" applyFont="1" applyBorder="1" applyAlignment="1" applyProtection="1">
      <alignment horizontal="right" vertical="center" wrapText="1"/>
    </xf>
    <xf numFmtId="170" fontId="28" fillId="0" borderId="0" xfId="3" applyNumberFormat="1" applyFont="1" applyBorder="1" applyAlignment="1" applyProtection="1">
      <alignment horizontal="right" vertical="center" wrapText="1"/>
    </xf>
    <xf numFmtId="170" fontId="22" fillId="0" borderId="9" xfId="3" applyNumberFormat="1" applyFont="1" applyBorder="1" applyAlignment="1" applyProtection="1">
      <alignment horizontal="right" vertical="center"/>
    </xf>
    <xf numFmtId="170" fontId="22" fillId="0" borderId="0" xfId="3" applyNumberFormat="1" applyFont="1" applyBorder="1" applyAlignment="1" applyProtection="1">
      <alignment horizontal="right" vertical="center"/>
    </xf>
    <xf numFmtId="1" fontId="16" fillId="0" borderId="0" xfId="3" applyFont="1" applyBorder="1" applyAlignment="1" applyProtection="1">
      <alignment vertical="top" wrapText="1"/>
    </xf>
    <xf numFmtId="0" fontId="19" fillId="0" borderId="12" xfId="3" applyNumberFormat="1" applyFont="1" applyBorder="1" applyAlignment="1" applyProtection="1">
      <alignment vertical="center"/>
    </xf>
    <xf numFmtId="0" fontId="19" fillId="0" borderId="12" xfId="3" applyNumberFormat="1" applyFont="1" applyBorder="1" applyAlignment="1" applyProtection="1">
      <alignment vertical="center" wrapText="1"/>
    </xf>
    <xf numFmtId="170" fontId="28" fillId="0" borderId="12" xfId="3" applyNumberFormat="1" applyFont="1" applyBorder="1" applyAlignment="1" applyProtection="1">
      <alignment horizontal="right" vertical="center" wrapText="1"/>
    </xf>
    <xf numFmtId="170" fontId="22" fillId="0" borderId="12" xfId="3" applyNumberFormat="1" applyFont="1" applyBorder="1" applyAlignment="1" applyProtection="1">
      <alignment horizontal="right" vertical="center"/>
    </xf>
    <xf numFmtId="2" fontId="22" fillId="0" borderId="0" xfId="3" applyNumberFormat="1" applyFont="1" applyBorder="1" applyAlignment="1" applyProtection="1">
      <alignment vertical="center"/>
    </xf>
    <xf numFmtId="0" fontId="22" fillId="0" borderId="0" xfId="3" applyNumberFormat="1" applyFont="1" applyBorder="1" applyAlignment="1" applyProtection="1">
      <alignment vertical="center"/>
    </xf>
    <xf numFmtId="0" fontId="22" fillId="0" borderId="7" xfId="3" applyNumberFormat="1" applyFont="1" applyBorder="1" applyAlignment="1" applyProtection="1">
      <alignment vertical="center"/>
    </xf>
    <xf numFmtId="2" fontId="22" fillId="0" borderId="0" xfId="3" applyNumberFormat="1" applyFont="1" applyBorder="1" applyAlignment="1" applyProtection="1">
      <alignment vertical="center" wrapText="1"/>
    </xf>
    <xf numFmtId="0" fontId="19" fillId="0" borderId="0" xfId="3" applyNumberFormat="1" applyFont="1" applyBorder="1" applyAlignment="1" applyProtection="1">
      <alignment vertical="center"/>
    </xf>
    <xf numFmtId="0" fontId="19" fillId="0" borderId="7" xfId="3" applyNumberFormat="1" applyFont="1" applyBorder="1" applyAlignment="1" applyProtection="1">
      <alignment vertical="center" wrapText="1"/>
    </xf>
    <xf numFmtId="2" fontId="29" fillId="0" borderId="0" xfId="3" applyNumberFormat="1" applyFont="1" applyBorder="1" applyAlignment="1" applyProtection="1">
      <alignment vertical="center"/>
    </xf>
    <xf numFmtId="2" fontId="22" fillId="0" borderId="0" xfId="3" applyNumberFormat="1" applyFont="1" applyBorder="1" applyAlignment="1" applyProtection="1">
      <alignment vertical="center"/>
      <protection locked="0"/>
    </xf>
    <xf numFmtId="2" fontId="30" fillId="0" borderId="0" xfId="3" applyNumberFormat="1" applyFont="1" applyBorder="1" applyAlignment="1" applyProtection="1">
      <alignment vertical="center"/>
    </xf>
    <xf numFmtId="170" fontId="19" fillId="0" borderId="0" xfId="3" applyNumberFormat="1" applyFont="1" applyBorder="1" applyAlignment="1" applyProtection="1">
      <alignment horizontal="right" vertical="center" wrapText="1"/>
    </xf>
    <xf numFmtId="167" fontId="19" fillId="0" borderId="0" xfId="3" applyNumberFormat="1" applyFont="1" applyBorder="1" applyAlignment="1" applyProtection="1">
      <alignment horizontal="right" vertical="center"/>
    </xf>
    <xf numFmtId="170" fontId="19" fillId="0" borderId="0" xfId="3" applyNumberFormat="1" applyFont="1" applyBorder="1" applyAlignment="1" applyProtection="1">
      <alignment horizontal="right" vertical="center"/>
      <protection locked="0"/>
    </xf>
    <xf numFmtId="2" fontId="31" fillId="0" borderId="0" xfId="3" applyNumberFormat="1" applyFont="1" applyBorder="1" applyAlignment="1" applyProtection="1">
      <alignment vertical="center"/>
      <protection locked="0"/>
    </xf>
    <xf numFmtId="2" fontId="19" fillId="0" borderId="0" xfId="3" applyNumberFormat="1" applyFont="1" applyBorder="1" applyAlignment="1" applyProtection="1">
      <alignment vertical="center"/>
      <protection locked="0"/>
    </xf>
    <xf numFmtId="170" fontId="32" fillId="0" borderId="0" xfId="3" applyNumberFormat="1" applyFont="1" applyBorder="1" applyAlignment="1" applyProtection="1">
      <alignment horizontal="right" vertical="center" wrapText="1"/>
    </xf>
    <xf numFmtId="170" fontId="19" fillId="0" borderId="0" xfId="3" applyNumberFormat="1" applyFont="1" applyBorder="1" applyAlignment="1" applyProtection="1">
      <alignment horizontal="right" vertical="center"/>
    </xf>
    <xf numFmtId="2" fontId="19" fillId="0" borderId="0" xfId="3" applyNumberFormat="1" applyFont="1" applyBorder="1" applyAlignment="1" applyProtection="1">
      <alignment vertical="center"/>
    </xf>
    <xf numFmtId="2" fontId="19" fillId="0" borderId="12" xfId="3" applyNumberFormat="1" applyFont="1" applyBorder="1" applyAlignment="1" applyProtection="1">
      <alignment vertical="center"/>
    </xf>
    <xf numFmtId="170" fontId="32" fillId="0" borderId="12" xfId="3" applyNumberFormat="1" applyFont="1" applyBorder="1" applyAlignment="1" applyProtection="1">
      <alignment horizontal="right" vertical="center" wrapText="1"/>
    </xf>
    <xf numFmtId="170" fontId="19" fillId="0" borderId="12" xfId="3" applyNumberFormat="1" applyFont="1" applyBorder="1" applyAlignment="1" applyProtection="1">
      <alignment horizontal="right" vertical="center"/>
    </xf>
    <xf numFmtId="1" fontId="19" fillId="0" borderId="0" xfId="3" applyFont="1" applyBorder="1" applyAlignment="1" applyProtection="1">
      <alignment vertical="center" wrapText="1"/>
    </xf>
    <xf numFmtId="0" fontId="19" fillId="0" borderId="0" xfId="3" applyNumberFormat="1" applyFont="1" applyBorder="1" applyAlignment="1" applyProtection="1">
      <alignment vertical="center" wrapText="1"/>
    </xf>
    <xf numFmtId="1" fontId="29" fillId="0" borderId="0" xfId="3" applyFont="1" applyBorder="1" applyAlignment="1" applyProtection="1">
      <alignment vertical="center"/>
    </xf>
    <xf numFmtId="1" fontId="22" fillId="0" borderId="0" xfId="3" applyFont="1" applyBorder="1" applyAlignment="1" applyProtection="1">
      <alignment vertical="center"/>
    </xf>
    <xf numFmtId="1" fontId="19" fillId="0" borderId="0" xfId="3" applyFont="1" applyBorder="1" applyAlignment="1" applyProtection="1">
      <alignment vertical="center"/>
      <protection locked="0"/>
    </xf>
    <xf numFmtId="1" fontId="22" fillId="0" borderId="0" xfId="3" applyFont="1" applyBorder="1" applyAlignment="1" applyProtection="1">
      <alignment vertical="center"/>
      <protection locked="0"/>
    </xf>
    <xf numFmtId="1" fontId="19" fillId="0" borderId="12" xfId="3" applyFont="1" applyBorder="1" applyAlignment="1" applyProtection="1">
      <alignment vertical="center"/>
      <protection locked="0"/>
    </xf>
    <xf numFmtId="1" fontId="22" fillId="0" borderId="0" xfId="3" applyFont="1" applyBorder="1" applyAlignment="1" applyProtection="1">
      <protection locked="0"/>
    </xf>
    <xf numFmtId="2" fontId="33" fillId="0" borderId="0" xfId="3" applyNumberFormat="1" applyFont="1" applyBorder="1" applyAlignment="1" applyProtection="1">
      <alignment vertical="center"/>
      <protection locked="0"/>
    </xf>
    <xf numFmtId="2" fontId="19" fillId="0" borderId="12" xfId="3" applyNumberFormat="1" applyFont="1" applyBorder="1" applyAlignment="1" applyProtection="1">
      <alignment vertical="center"/>
      <protection locked="0"/>
    </xf>
    <xf numFmtId="1" fontId="24" fillId="0" borderId="12" xfId="3" applyFont="1" applyBorder="1" applyAlignment="1" applyProtection="1">
      <protection locked="0"/>
    </xf>
    <xf numFmtId="2" fontId="19" fillId="0" borderId="12" xfId="3" applyNumberFormat="1" applyFont="1" applyBorder="1" applyAlignment="1" applyProtection="1">
      <alignment horizontal="left" vertical="center"/>
      <protection locked="0"/>
    </xf>
    <xf numFmtId="170" fontId="22" fillId="2" borderId="9" xfId="3" applyNumberFormat="1" applyFont="1" applyFill="1" applyBorder="1" applyAlignment="1" applyProtection="1">
      <alignment horizontal="right" vertical="center"/>
    </xf>
    <xf numFmtId="2" fontId="19" fillId="0" borderId="17" xfId="3" applyNumberFormat="1" applyFont="1" applyBorder="1" applyAlignment="1" applyProtection="1">
      <alignment vertical="center"/>
    </xf>
    <xf numFmtId="170" fontId="22" fillId="0" borderId="17" xfId="3" applyNumberFormat="1" applyFont="1" applyBorder="1" applyAlignment="1" applyProtection="1">
      <alignment horizontal="right" vertical="center"/>
    </xf>
    <xf numFmtId="170" fontId="22" fillId="2" borderId="17" xfId="3" applyNumberFormat="1" applyFont="1" applyFill="1" applyBorder="1" applyAlignment="1" applyProtection="1">
      <alignment horizontal="right" vertical="center"/>
    </xf>
    <xf numFmtId="170" fontId="28" fillId="0" borderId="17" xfId="3" applyNumberFormat="1" applyFont="1" applyBorder="1" applyAlignment="1" applyProtection="1">
      <alignment horizontal="right" vertical="center" wrapText="1"/>
    </xf>
    <xf numFmtId="1" fontId="23" fillId="0" borderId="0" xfId="3" applyFont="1" applyBorder="1" applyAlignment="1" applyProtection="1">
      <protection locked="0"/>
    </xf>
    <xf numFmtId="0" fontId="15" fillId="0" borderId="0" xfId="3" applyNumberFormat="1" applyFont="1" applyAlignment="1" applyProtection="1"/>
    <xf numFmtId="0" fontId="24" fillId="0" borderId="0" xfId="0" applyFont="1" applyAlignment="1">
      <alignment horizontal="right" vertical="center"/>
    </xf>
    <xf numFmtId="0" fontId="13" fillId="0" borderId="0" xfId="3" applyNumberFormat="1" applyFont="1" applyAlignment="1" applyProtection="1"/>
    <xf numFmtId="0" fontId="19" fillId="0" borderId="0" xfId="0" applyFont="1" applyBorder="1" applyAlignment="1">
      <alignment vertical="center"/>
    </xf>
    <xf numFmtId="0" fontId="19" fillId="0" borderId="0" xfId="0" applyFont="1" applyBorder="1" applyAlignment="1">
      <alignment horizontal="right" vertical="center"/>
    </xf>
    <xf numFmtId="0" fontId="19" fillId="0" borderId="0" xfId="0" applyFont="1" applyAlignment="1">
      <alignment vertical="center"/>
    </xf>
    <xf numFmtId="0" fontId="19" fillId="0" borderId="0" xfId="0" applyFont="1" applyBorder="1" applyAlignment="1">
      <alignment vertical="top"/>
    </xf>
    <xf numFmtId="0" fontId="19" fillId="0" borderId="18" xfId="3" applyNumberFormat="1" applyFont="1" applyBorder="1" applyAlignment="1" applyProtection="1">
      <alignment vertical="center"/>
    </xf>
    <xf numFmtId="0" fontId="19" fillId="0" borderId="18" xfId="0" applyFont="1" applyBorder="1" applyAlignment="1">
      <alignment vertical="center"/>
    </xf>
    <xf numFmtId="1" fontId="19" fillId="0" borderId="12" xfId="3" applyFont="1" applyBorder="1" applyAlignment="1" applyProtection="1">
      <alignment horizontal="right" vertical="center"/>
    </xf>
    <xf numFmtId="0" fontId="13" fillId="0" borderId="0" xfId="0" applyFont="1" applyAlignment="1">
      <alignment horizontal="center"/>
    </xf>
    <xf numFmtId="0" fontId="22" fillId="0" borderId="9" xfId="0" applyFont="1" applyBorder="1"/>
    <xf numFmtId="1" fontId="19" fillId="0" borderId="0" xfId="0" applyNumberFormat="1" applyFont="1"/>
    <xf numFmtId="1" fontId="19" fillId="0" borderId="9" xfId="0" applyNumberFormat="1" applyFont="1" applyBorder="1"/>
    <xf numFmtId="167" fontId="22" fillId="0" borderId="0" xfId="0" applyNumberFormat="1" applyFont="1" applyBorder="1"/>
    <xf numFmtId="167" fontId="22" fillId="0" borderId="0" xfId="0" applyNumberFormat="1" applyFont="1"/>
    <xf numFmtId="168" fontId="22" fillId="0" borderId="0" xfId="0" applyNumberFormat="1" applyFont="1"/>
    <xf numFmtId="167" fontId="19" fillId="0" borderId="0" xfId="1" applyNumberFormat="1" applyFont="1" applyBorder="1" applyAlignment="1" applyProtection="1"/>
    <xf numFmtId="168" fontId="19" fillId="0" borderId="0" xfId="0" applyNumberFormat="1" applyFont="1"/>
    <xf numFmtId="167" fontId="19" fillId="0" borderId="17" xfId="0" applyNumberFormat="1" applyFont="1" applyBorder="1"/>
    <xf numFmtId="168" fontId="19" fillId="0" borderId="17" xfId="0" applyNumberFormat="1" applyFont="1" applyBorder="1"/>
    <xf numFmtId="164" fontId="19" fillId="0" borderId="0" xfId="0" applyNumberFormat="1" applyFont="1" applyBorder="1"/>
    <xf numFmtId="164" fontId="10" fillId="0" borderId="11" xfId="0" applyNumberFormat="1" applyFont="1" applyBorder="1"/>
    <xf numFmtId="164" fontId="2" fillId="0" borderId="8" xfId="0" applyNumberFormat="1" applyFont="1" applyBorder="1" applyAlignment="1">
      <alignment vertical="center"/>
    </xf>
    <xf numFmtId="164" fontId="2" fillId="0" borderId="9" xfId="0" applyNumberFormat="1" applyFont="1" applyBorder="1" applyAlignment="1">
      <alignment vertical="center"/>
    </xf>
    <xf numFmtId="164" fontId="2" fillId="0" borderId="10" xfId="0" applyNumberFormat="1" applyFont="1" applyBorder="1" applyAlignment="1">
      <alignment vertical="center"/>
    </xf>
    <xf numFmtId="164" fontId="2" fillId="0" borderId="9" xfId="0" applyNumberFormat="1" applyFont="1" applyBorder="1" applyAlignment="1">
      <alignment horizontal="right" vertical="center"/>
    </xf>
    <xf numFmtId="164" fontId="2" fillId="0" borderId="10" xfId="0" applyNumberFormat="1" applyFont="1" applyBorder="1" applyAlignment="1">
      <alignment horizontal="right" vertical="center"/>
    </xf>
    <xf numFmtId="164" fontId="2" fillId="0" borderId="8" xfId="0" applyNumberFormat="1" applyFont="1" applyBorder="1" applyAlignment="1">
      <alignment horizontal="right" vertical="center"/>
    </xf>
    <xf numFmtId="164" fontId="10" fillId="0" borderId="11" xfId="0" applyNumberFormat="1" applyFont="1" applyBorder="1" applyAlignment="1">
      <alignment horizontal="right"/>
    </xf>
    <xf numFmtId="2" fontId="2" fillId="0" borderId="0" xfId="0" applyNumberFormat="1" applyFont="1" applyBorder="1" applyAlignment="1">
      <alignment horizontal="center"/>
    </xf>
    <xf numFmtId="2" fontId="2" fillId="0" borderId="7" xfId="0" applyNumberFormat="1" applyFont="1" applyBorder="1" applyAlignment="1">
      <alignment horizontal="center"/>
    </xf>
    <xf numFmtId="2" fontId="2" fillId="0" borderId="12" xfId="0" applyNumberFormat="1" applyFont="1" applyBorder="1" applyAlignment="1">
      <alignment horizontal="center"/>
    </xf>
    <xf numFmtId="2" fontId="2" fillId="0" borderId="13" xfId="0" applyNumberFormat="1" applyFont="1" applyBorder="1" applyAlignment="1">
      <alignment horizontal="center"/>
    </xf>
    <xf numFmtId="0" fontId="6" fillId="0" borderId="1" xfId="0" applyFont="1" applyBorder="1" applyAlignment="1">
      <alignment horizontal="center" vertical="center"/>
    </xf>
    <xf numFmtId="0" fontId="6" fillId="0" borderId="2" xfId="0" applyFont="1" applyBorder="1" applyAlignment="1">
      <alignment horizontal="center"/>
    </xf>
    <xf numFmtId="0" fontId="6" fillId="0" borderId="1" xfId="0" applyFont="1" applyBorder="1" applyAlignment="1">
      <alignment horizontal="center"/>
    </xf>
    <xf numFmtId="0" fontId="8" fillId="0" borderId="1" xfId="0" applyFont="1" applyBorder="1" applyAlignment="1">
      <alignment horizontal="center"/>
    </xf>
    <xf numFmtId="0" fontId="8" fillId="0" borderId="1" xfId="0" applyFont="1" applyBorder="1" applyAlignment="1">
      <alignment horizontal="center" vertical="center"/>
    </xf>
    <xf numFmtId="0" fontId="22" fillId="0" borderId="0" xfId="0" applyFont="1" applyBorder="1" applyAlignment="1">
      <alignment horizontal="left" wrapText="1"/>
    </xf>
    <xf numFmtId="0" fontId="16" fillId="0" borderId="0" xfId="0" applyFont="1" applyBorder="1" applyAlignment="1">
      <alignment horizontal="center" vertical="center" wrapText="1"/>
    </xf>
    <xf numFmtId="1" fontId="13" fillId="0" borderId="18" xfId="3" applyFont="1" applyBorder="1" applyAlignment="1" applyProtection="1">
      <alignment horizontal="center" vertical="center"/>
    </xf>
    <xf numFmtId="0" fontId="22" fillId="0" borderId="18" xfId="0" applyFont="1" applyBorder="1" applyAlignment="1">
      <alignment horizontal="center" vertical="center" wrapText="1"/>
    </xf>
  </cellXfs>
  <cellStyles count="64">
    <cellStyle name="Comma" xfId="1" builtinId="3"/>
    <cellStyle name="Explanatory Text" xfId="3" builtinId="53" customBuilti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Normal" xfId="0" builtinId="0"/>
    <cellStyle name="Percent" xfId="2" builtinId="5"/>
  </cellStyles>
  <dxfs count="0"/>
  <tableStyles count="0" defaultTableStyle="TableStyleMedium9" defaultPivotStyle="PivotStyleMedium7"/>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7C7C7C"/>
      <rgbColor rgb="FF8FAADC"/>
      <rgbColor rgb="FF993366"/>
      <rgbColor rgb="FFFFFFCC"/>
      <rgbColor rgb="FFDBEEF4"/>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D7E4BD"/>
      <rgbColor rgb="FFFFD966"/>
      <rgbColor rgb="FFA9D18E"/>
      <rgbColor rgb="FFFF99CC"/>
      <rgbColor rgb="FFCC99FF"/>
      <rgbColor rgb="FFFCD5B5"/>
      <rgbColor rgb="FF4472C4"/>
      <rgbColor rgb="FF33CCCC"/>
      <rgbColor rgb="FF99CC00"/>
      <rgbColor rgb="FFFFCC00"/>
      <rgbColor rgb="FFFF9900"/>
      <rgbColor rgb="FFED7D31"/>
      <rgbColor rgb="FF595959"/>
      <rgbColor rgb="FFA5A5A5"/>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c:style val="18"/>
  <c:chart>
    <c:title>
      <c:tx>
        <c:rich>
          <a:bodyPr rot="0"/>
          <a:lstStyle/>
          <a:p>
            <a:pPr>
              <a:defRPr sz="1400" b="0" strike="noStrike" spc="-1">
                <a:solidFill>
                  <a:srgbClr val="595959"/>
                </a:solidFill>
                <a:uFill>
                  <a:solidFill>
                    <a:srgbClr val="FFFFFF"/>
                  </a:solidFill>
                </a:uFill>
                <a:latin typeface="Lato"/>
                <a:ea typeface="Lato"/>
              </a:defRPr>
            </a:pPr>
            <a:r>
              <a:rPr lang="en-US" sz="1400" b="0" strike="noStrike" spc="-1">
                <a:solidFill>
                  <a:srgbClr val="595959"/>
                </a:solidFill>
                <a:uFill>
                  <a:solidFill>
                    <a:srgbClr val="FFFFFF"/>
                  </a:solidFill>
                </a:uFill>
                <a:latin typeface="Lato"/>
                <a:ea typeface="Lato"/>
              </a:rPr>
              <a:t>Social Protection Spending / GDP Ratio by Year</a:t>
            </a:r>
          </a:p>
        </c:rich>
      </c:tx>
      <c:overlay val="0"/>
    </c:title>
    <c:autoTitleDeleted val="0"/>
    <c:plotArea>
      <c:layout/>
      <c:lineChart>
        <c:grouping val="standard"/>
        <c:varyColors val="1"/>
        <c:ser>
          <c:idx val="0"/>
          <c:order val="0"/>
          <c:tx>
            <c:strRef>
              <c:f>'Distributional Composition'!$C$20:$C$20</c:f>
              <c:strCache>
                <c:ptCount val="1"/>
                <c:pt idx="0">
                  <c:v>Nominal GDP</c:v>
                </c:pt>
              </c:strCache>
            </c:strRef>
          </c:tx>
          <c:spPr>
            <a:ln w="28440">
              <a:solidFill>
                <a:srgbClr val="4472C4"/>
              </a:solidFill>
              <a:round/>
            </a:ln>
          </c:spPr>
          <c:marker>
            <c:symbol val="none"/>
          </c:marker>
          <c:cat>
            <c:numRef>
              <c:f>'Distributional Composition'!$D$19:$T$19</c:f>
              <c:numCache>
                <c:formatCode>General</c:formatCode>
                <c:ptCount val="17"/>
                <c:pt idx="0">
                  <c:v>2000.0</c:v>
                </c:pt>
                <c:pt idx="1">
                  <c:v>2001.0</c:v>
                </c:pt>
                <c:pt idx="2">
                  <c:v>2002.0</c:v>
                </c:pt>
                <c:pt idx="3">
                  <c:v>2003.0</c:v>
                </c:pt>
                <c:pt idx="4">
                  <c:v>2004.0</c:v>
                </c:pt>
                <c:pt idx="5">
                  <c:v>2005.0</c:v>
                </c:pt>
                <c:pt idx="6">
                  <c:v>2006.0</c:v>
                </c:pt>
                <c:pt idx="7">
                  <c:v>2007.0</c:v>
                </c:pt>
                <c:pt idx="8">
                  <c:v>2008.0</c:v>
                </c:pt>
                <c:pt idx="9">
                  <c:v>2009.0</c:v>
                </c:pt>
                <c:pt idx="10">
                  <c:v>2010.0</c:v>
                </c:pt>
                <c:pt idx="11">
                  <c:v>2011.0</c:v>
                </c:pt>
                <c:pt idx="12">
                  <c:v>2012.0</c:v>
                </c:pt>
                <c:pt idx="13">
                  <c:v>2013.0</c:v>
                </c:pt>
                <c:pt idx="14">
                  <c:v>2014.0</c:v>
                </c:pt>
                <c:pt idx="15">
                  <c:v>2015.0</c:v>
                </c:pt>
                <c:pt idx="16">
                  <c:v>2016.0</c:v>
                </c:pt>
              </c:numCache>
            </c:numRef>
          </c:cat>
          <c:val>
            <c:numRef>
              <c:f>'Distributional Composition'!$D$20:$T$20</c:f>
            </c:numRef>
          </c:val>
          <c:smooth val="0"/>
        </c:ser>
        <c:ser>
          <c:idx val="1"/>
          <c:order val="1"/>
          <c:tx>
            <c:strRef>
              <c:f>'Distributional Composition'!$C$21:$C$21</c:f>
              <c:strCache>
                <c:ptCount val="1"/>
                <c:pt idx="0">
                  <c:v>TurkStat Estimate</c:v>
                </c:pt>
              </c:strCache>
            </c:strRef>
          </c:tx>
          <c:spPr>
            <a:ln w="28440">
              <a:solidFill>
                <a:srgbClr val="ED7D31"/>
              </a:solidFill>
              <a:round/>
            </a:ln>
          </c:spPr>
          <c:marker>
            <c:symbol val="none"/>
          </c:marker>
          <c:dLbls>
            <c:spPr>
              <a:noFill/>
              <a:ln>
                <a:noFill/>
              </a:ln>
              <a:effectLst/>
            </c:spPr>
            <c:dLblPos val="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numRef>
              <c:f>'Distributional Composition'!$D$19:$T$19</c:f>
              <c:numCache>
                <c:formatCode>General</c:formatCode>
                <c:ptCount val="17"/>
                <c:pt idx="0">
                  <c:v>2000.0</c:v>
                </c:pt>
                <c:pt idx="1">
                  <c:v>2001.0</c:v>
                </c:pt>
                <c:pt idx="2">
                  <c:v>2002.0</c:v>
                </c:pt>
                <c:pt idx="3">
                  <c:v>2003.0</c:v>
                </c:pt>
                <c:pt idx="4">
                  <c:v>2004.0</c:v>
                </c:pt>
                <c:pt idx="5">
                  <c:v>2005.0</c:v>
                </c:pt>
                <c:pt idx="6">
                  <c:v>2006.0</c:v>
                </c:pt>
                <c:pt idx="7">
                  <c:v>2007.0</c:v>
                </c:pt>
                <c:pt idx="8">
                  <c:v>2008.0</c:v>
                </c:pt>
                <c:pt idx="9">
                  <c:v>2009.0</c:v>
                </c:pt>
                <c:pt idx="10">
                  <c:v>2010.0</c:v>
                </c:pt>
                <c:pt idx="11">
                  <c:v>2011.0</c:v>
                </c:pt>
                <c:pt idx="12">
                  <c:v>2012.0</c:v>
                </c:pt>
                <c:pt idx="13">
                  <c:v>2013.0</c:v>
                </c:pt>
                <c:pt idx="14">
                  <c:v>2014.0</c:v>
                </c:pt>
                <c:pt idx="15">
                  <c:v>2015.0</c:v>
                </c:pt>
                <c:pt idx="16">
                  <c:v>2016.0</c:v>
                </c:pt>
              </c:numCache>
            </c:numRef>
          </c:cat>
          <c:val>
            <c:numRef>
              <c:f>'Distributional Composition'!$D$21:$T$21</c:f>
              <c:numCache>
                <c:formatCode>0.00%</c:formatCode>
                <c:ptCount val="17"/>
                <c:pt idx="0">
                  <c:v>0.0791231755700777</c:v>
                </c:pt>
                <c:pt idx="1">
                  <c:v>0.0879404585822762</c:v>
                </c:pt>
                <c:pt idx="2">
                  <c:v>0.0933236018152729</c:v>
                </c:pt>
                <c:pt idx="3">
                  <c:v>0.103496100811927</c:v>
                </c:pt>
                <c:pt idx="4">
                  <c:v>0.1056108104448</c:v>
                </c:pt>
                <c:pt idx="5">
                  <c:v>0.105581420717508</c:v>
                </c:pt>
                <c:pt idx="6">
                  <c:v>0.107562054964759</c:v>
                </c:pt>
                <c:pt idx="7">
                  <c:v>0.11129382655751</c:v>
                </c:pt>
                <c:pt idx="8">
                  <c:v>0.114107462634751</c:v>
                </c:pt>
                <c:pt idx="9">
                  <c:v>0.13463069201406</c:v>
                </c:pt>
                <c:pt idx="10">
                  <c:v>0.127972196927842</c:v>
                </c:pt>
                <c:pt idx="11">
                  <c:v>0.123105437377793</c:v>
                </c:pt>
                <c:pt idx="12">
                  <c:v>0.124652051110259</c:v>
                </c:pt>
                <c:pt idx="13">
                  <c:v>0.121803048162844</c:v>
                </c:pt>
                <c:pt idx="14">
                  <c:v>0.120933355732014</c:v>
                </c:pt>
                <c:pt idx="15">
                  <c:v>0.119759102202199</c:v>
                </c:pt>
                <c:pt idx="16">
                  <c:v>0.128329566001304</c:v>
                </c:pt>
              </c:numCache>
            </c:numRef>
          </c:val>
          <c:smooth val="0"/>
        </c:ser>
        <c:ser>
          <c:idx val="2"/>
          <c:order val="2"/>
          <c:tx>
            <c:strRef>
              <c:f>'Distributional Composition'!$C$22:$C$22</c:f>
              <c:strCache>
                <c:ptCount val="1"/>
                <c:pt idx="0">
                  <c:v>OECD Estimate</c:v>
                </c:pt>
              </c:strCache>
            </c:strRef>
          </c:tx>
          <c:spPr>
            <a:ln w="28440">
              <a:solidFill>
                <a:srgbClr val="A5A5A5"/>
              </a:solidFill>
              <a:round/>
            </a:ln>
          </c:spPr>
          <c:marker>
            <c:symbol val="none"/>
          </c:marker>
          <c:dLbls>
            <c:spPr>
              <a:noFill/>
              <a:ln>
                <a:noFill/>
              </a:ln>
              <a:effectLst/>
            </c:spPr>
            <c:dLblPos val="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numRef>
              <c:f>'Distributional Composition'!$D$19:$T$19</c:f>
              <c:numCache>
                <c:formatCode>General</c:formatCode>
                <c:ptCount val="17"/>
                <c:pt idx="0">
                  <c:v>2000.0</c:v>
                </c:pt>
                <c:pt idx="1">
                  <c:v>2001.0</c:v>
                </c:pt>
                <c:pt idx="2">
                  <c:v>2002.0</c:v>
                </c:pt>
                <c:pt idx="3">
                  <c:v>2003.0</c:v>
                </c:pt>
                <c:pt idx="4">
                  <c:v>2004.0</c:v>
                </c:pt>
                <c:pt idx="5">
                  <c:v>2005.0</c:v>
                </c:pt>
                <c:pt idx="6">
                  <c:v>2006.0</c:v>
                </c:pt>
                <c:pt idx="7">
                  <c:v>2007.0</c:v>
                </c:pt>
                <c:pt idx="8">
                  <c:v>2008.0</c:v>
                </c:pt>
                <c:pt idx="9">
                  <c:v>2009.0</c:v>
                </c:pt>
                <c:pt idx="10">
                  <c:v>2010.0</c:v>
                </c:pt>
                <c:pt idx="11">
                  <c:v>2011.0</c:v>
                </c:pt>
                <c:pt idx="12">
                  <c:v>2012.0</c:v>
                </c:pt>
                <c:pt idx="13">
                  <c:v>2013.0</c:v>
                </c:pt>
                <c:pt idx="14">
                  <c:v>2014.0</c:v>
                </c:pt>
                <c:pt idx="15">
                  <c:v>2015.0</c:v>
                </c:pt>
                <c:pt idx="16">
                  <c:v>2016.0</c:v>
                </c:pt>
              </c:numCache>
            </c:numRef>
          </c:cat>
          <c:val>
            <c:numRef>
              <c:f>'Distributional Composition'!$D$22:$T$22</c:f>
              <c:numCache>
                <c:formatCode>0.00%</c:formatCode>
                <c:ptCount val="17"/>
                <c:pt idx="0">
                  <c:v>0.07549</c:v>
                </c:pt>
                <c:pt idx="1">
                  <c:v>0.08228</c:v>
                </c:pt>
                <c:pt idx="2">
                  <c:v>0.08801</c:v>
                </c:pt>
                <c:pt idx="3">
                  <c:v>0.0976</c:v>
                </c:pt>
                <c:pt idx="4">
                  <c:v>0.10053</c:v>
                </c:pt>
                <c:pt idx="5">
                  <c:v>0.10087</c:v>
                </c:pt>
                <c:pt idx="6">
                  <c:v>0.10358</c:v>
                </c:pt>
                <c:pt idx="7">
                  <c:v>0.10907</c:v>
                </c:pt>
                <c:pt idx="8">
                  <c:v>0.11106</c:v>
                </c:pt>
                <c:pt idx="9">
                  <c:v>0.13022</c:v>
                </c:pt>
                <c:pt idx="10">
                  <c:v>0.12336</c:v>
                </c:pt>
                <c:pt idx="11">
                  <c:v>0.11858</c:v>
                </c:pt>
                <c:pt idx="12">
                  <c:v>0.12004</c:v>
                </c:pt>
                <c:pt idx="13">
                  <c:v>0.11804</c:v>
                </c:pt>
                <c:pt idx="14">
                  <c:v>0.11696</c:v>
                </c:pt>
                <c:pt idx="15">
                  <c:v>0.11572</c:v>
                </c:pt>
                <c:pt idx="16">
                  <c:v>0.12524</c:v>
                </c:pt>
              </c:numCache>
            </c:numRef>
          </c:val>
          <c:smooth val="0"/>
        </c:ser>
        <c:dLbls>
          <c:showLegendKey val="0"/>
          <c:showVal val="0"/>
          <c:showCatName val="0"/>
          <c:showSerName val="0"/>
          <c:showPercent val="0"/>
          <c:showBubbleSize val="0"/>
        </c:dLbls>
        <c:hiLowLines>
          <c:spPr>
            <a:ln>
              <a:noFill/>
            </a:ln>
          </c:spPr>
        </c:hiLowLines>
        <c:smooth val="0"/>
        <c:axId val="1952037424"/>
        <c:axId val="1948670048"/>
      </c:lineChart>
      <c:catAx>
        <c:axId val="1952037424"/>
        <c:scaling>
          <c:orientation val="minMax"/>
        </c:scaling>
        <c:delete val="0"/>
        <c:axPos val="b"/>
        <c:numFmt formatCode="General" sourceLinked="1"/>
        <c:majorTickMark val="none"/>
        <c:minorTickMark val="none"/>
        <c:tickLblPos val="nextTo"/>
        <c:spPr>
          <a:ln w="9360">
            <a:solidFill>
              <a:srgbClr val="D9D9D9"/>
            </a:solidFill>
            <a:round/>
          </a:ln>
        </c:spPr>
        <c:txPr>
          <a:bodyPr/>
          <a:lstStyle/>
          <a:p>
            <a:pPr>
              <a:defRPr sz="900" b="0" strike="noStrike" spc="-1">
                <a:solidFill>
                  <a:srgbClr val="595959"/>
                </a:solidFill>
                <a:uFill>
                  <a:solidFill>
                    <a:srgbClr val="FFFFFF"/>
                  </a:solidFill>
                </a:uFill>
                <a:latin typeface="Lato"/>
                <a:ea typeface="Lato"/>
              </a:defRPr>
            </a:pPr>
            <a:endParaRPr lang="en-US"/>
          </a:p>
        </c:txPr>
        <c:crossAx val="1948670048"/>
        <c:crosses val="autoZero"/>
        <c:auto val="1"/>
        <c:lblAlgn val="ctr"/>
        <c:lblOffset val="100"/>
        <c:noMultiLvlLbl val="1"/>
      </c:catAx>
      <c:valAx>
        <c:axId val="1948670048"/>
        <c:scaling>
          <c:orientation val="minMax"/>
        </c:scaling>
        <c:delete val="0"/>
        <c:axPos val="l"/>
        <c:majorGridlines>
          <c:spPr>
            <a:ln w="9360">
              <a:solidFill>
                <a:srgbClr val="D9D9D9"/>
              </a:solidFill>
              <a:round/>
            </a:ln>
          </c:spPr>
        </c:majorGridlines>
        <c:numFmt formatCode="0.00%" sourceLinked="0"/>
        <c:majorTickMark val="none"/>
        <c:minorTickMark val="none"/>
        <c:tickLblPos val="nextTo"/>
        <c:spPr>
          <a:ln w="6480">
            <a:noFill/>
          </a:ln>
        </c:spPr>
        <c:txPr>
          <a:bodyPr/>
          <a:lstStyle/>
          <a:p>
            <a:pPr>
              <a:defRPr sz="900" b="0" strike="noStrike" spc="-1">
                <a:solidFill>
                  <a:srgbClr val="595959"/>
                </a:solidFill>
                <a:uFill>
                  <a:solidFill>
                    <a:srgbClr val="FFFFFF"/>
                  </a:solidFill>
                </a:uFill>
                <a:latin typeface="Lato"/>
                <a:ea typeface="Lato"/>
              </a:defRPr>
            </a:pPr>
            <a:endParaRPr lang="en-US"/>
          </a:p>
        </c:txPr>
        <c:crossAx val="1952037424"/>
        <c:crosses val="autoZero"/>
        <c:crossBetween val="midCat"/>
      </c:valAx>
      <c:spPr>
        <a:noFill/>
        <a:ln>
          <a:noFill/>
        </a:ln>
      </c:spPr>
    </c:plotArea>
    <c:legend>
      <c:legendPos val="b"/>
      <c:overlay val="0"/>
      <c:spPr>
        <a:noFill/>
        <a:ln>
          <a:noFill/>
        </a:ln>
      </c:spPr>
    </c:legend>
    <c:plotVisOnly val="1"/>
    <c:dispBlanksAs val="gap"/>
    <c:showDLblsOverMax val="1"/>
  </c:chart>
  <c:spPr>
    <a:solidFill>
      <a:srgbClr val="FFFFFF"/>
    </a:solidFill>
    <a:ln w="9360">
      <a:solidFill>
        <a:srgbClr val="D9D9D9"/>
      </a:solidFill>
      <a:round/>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63360</xdr:colOff>
      <xdr:row>2</xdr:row>
      <xdr:rowOff>127080</xdr:rowOff>
    </xdr:from>
    <xdr:to>
      <xdr:col>5</xdr:col>
      <xdr:colOff>317060</xdr:colOff>
      <xdr:row>17</xdr:row>
      <xdr:rowOff>25200</xdr:rowOff>
    </xdr:to>
    <xdr:graphicFrame macro="">
      <xdr:nvGraphicFramePr>
        <xdr:cNvPr id="2"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A9D18E"/>
  </sheetPr>
  <dimension ref="A1:AMJ30"/>
  <sheetViews>
    <sheetView showGridLines="0" tabSelected="1" workbookViewId="0">
      <selection activeCell="V4" sqref="V4:W18"/>
    </sheetView>
  </sheetViews>
  <sheetFormatPr baseColWidth="10" defaultColWidth="8.83203125" defaultRowHeight="14" x14ac:dyDescent="0.15"/>
  <cols>
    <col min="1" max="1" width="8.83203125" style="1"/>
    <col min="2" max="9" width="12.83203125" style="2" customWidth="1"/>
    <col min="10" max="10" width="3.83203125" style="1" customWidth="1"/>
    <col min="11" max="16" width="12.83203125" style="1" customWidth="1"/>
    <col min="17" max="17" width="3.83203125" style="3" customWidth="1"/>
    <col min="18" max="23" width="12.83203125" style="1" customWidth="1"/>
    <col min="24" max="1024" width="8.83203125" style="1"/>
  </cols>
  <sheetData>
    <row r="1" spans="1:1024" x14ac:dyDescent="0.15">
      <c r="A1" s="4" t="s">
        <v>0</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16" customHeight="1" x14ac:dyDescent="0.2">
      <c r="A2"/>
      <c r="B2" s="296" t="s">
        <v>1</v>
      </c>
      <c r="C2" s="296"/>
      <c r="D2" s="296"/>
      <c r="E2" s="296"/>
      <c r="F2" s="296"/>
      <c r="G2" s="296"/>
      <c r="H2" s="296"/>
      <c r="I2" s="296"/>
      <c r="J2"/>
      <c r="K2" s="297" t="s">
        <v>2</v>
      </c>
      <c r="L2" s="297"/>
      <c r="M2" s="297"/>
      <c r="N2" s="297"/>
      <c r="O2" s="297"/>
      <c r="P2" s="297"/>
      <c r="Q2"/>
      <c r="R2" s="297" t="s">
        <v>3</v>
      </c>
      <c r="S2" s="297"/>
      <c r="T2" s="297"/>
      <c r="U2" s="297"/>
      <c r="V2" s="297"/>
      <c r="W2" s="297"/>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s="9" customFormat="1" ht="36" customHeight="1" x14ac:dyDescent="0.15">
      <c r="A3" s="5" t="s">
        <v>4</v>
      </c>
      <c r="B3" s="6" t="s">
        <v>5</v>
      </c>
      <c r="C3" s="7" t="s">
        <v>6</v>
      </c>
      <c r="D3" s="7" t="s">
        <v>7</v>
      </c>
      <c r="E3" s="7" t="s">
        <v>8</v>
      </c>
      <c r="F3" s="7" t="s">
        <v>9</v>
      </c>
      <c r="G3" s="7" t="s">
        <v>10</v>
      </c>
      <c r="H3" s="7" t="s">
        <v>11</v>
      </c>
      <c r="I3" s="8" t="s">
        <v>12</v>
      </c>
      <c r="K3" s="6" t="s">
        <v>13</v>
      </c>
      <c r="L3" s="7" t="s">
        <v>6</v>
      </c>
      <c r="M3" s="7" t="s">
        <v>7</v>
      </c>
      <c r="N3" s="7" t="s">
        <v>8</v>
      </c>
      <c r="O3" s="7" t="s">
        <v>9</v>
      </c>
      <c r="P3" s="8" t="s">
        <v>14</v>
      </c>
      <c r="Q3" s="10"/>
      <c r="R3" s="6" t="s">
        <v>13</v>
      </c>
      <c r="S3" s="7" t="s">
        <v>6</v>
      </c>
      <c r="T3" s="7" t="s">
        <v>7</v>
      </c>
      <c r="U3" s="7" t="s">
        <v>8</v>
      </c>
      <c r="V3" s="7" t="s">
        <v>9</v>
      </c>
      <c r="W3" s="8" t="s">
        <v>14</v>
      </c>
    </row>
    <row r="4" spans="1:1024" x14ac:dyDescent="0.15">
      <c r="A4" s="11">
        <v>2002</v>
      </c>
      <c r="B4" s="12">
        <v>0.905501</v>
      </c>
      <c r="C4" s="13">
        <v>3.2545500000000001</v>
      </c>
      <c r="D4" s="13">
        <v>3.30924</v>
      </c>
      <c r="E4" s="13">
        <v>0.50943499999999997</v>
      </c>
      <c r="F4" s="13">
        <v>0.69607600000000003</v>
      </c>
      <c r="G4" s="13">
        <v>1.1091899999999999</v>
      </c>
      <c r="H4" s="13">
        <v>1.8549599999999999</v>
      </c>
      <c r="I4" s="14">
        <v>1.2228300000000001</v>
      </c>
      <c r="J4"/>
      <c r="K4" s="15">
        <v>0.64485999999999999</v>
      </c>
      <c r="L4" s="16">
        <v>2.7762099999999998</v>
      </c>
      <c r="M4" s="16">
        <v>2.5809500000000001</v>
      </c>
      <c r="N4" s="16">
        <v>0.45465699999999998</v>
      </c>
      <c r="O4" s="16">
        <v>0.44355099999999997</v>
      </c>
      <c r="P4" s="17">
        <v>0.54573899999999997</v>
      </c>
      <c r="Q4"/>
      <c r="R4" s="15">
        <v>0.47205279999999999</v>
      </c>
      <c r="S4" s="16">
        <v>2.3786999999999998</v>
      </c>
      <c r="T4" s="16">
        <v>2.2923119999999999</v>
      </c>
      <c r="U4" s="16">
        <v>0.37941180000000002</v>
      </c>
      <c r="V4" s="16">
        <v>0.34344469999999999</v>
      </c>
      <c r="W4" s="17">
        <v>0.42271673999999998</v>
      </c>
    </row>
    <row r="5" spans="1:1024" x14ac:dyDescent="0.15">
      <c r="A5" s="11">
        <v>2003</v>
      </c>
      <c r="B5" s="12">
        <v>0.89387099999999997</v>
      </c>
      <c r="C5" s="13">
        <v>3.1164000000000001</v>
      </c>
      <c r="D5" s="13">
        <v>3.2714400000000001</v>
      </c>
      <c r="E5" s="13">
        <v>0.52692499999999998</v>
      </c>
      <c r="F5" s="13">
        <v>0.66495300000000002</v>
      </c>
      <c r="G5" s="13">
        <v>1.05287</v>
      </c>
      <c r="H5" s="13">
        <v>1.56375</v>
      </c>
      <c r="I5" s="14">
        <v>1.1928099999999999</v>
      </c>
      <c r="J5"/>
      <c r="K5" s="12">
        <v>0.59611199999999998</v>
      </c>
      <c r="L5" s="13">
        <v>2.6094499999999998</v>
      </c>
      <c r="M5" s="13">
        <v>2.5668299999999999</v>
      </c>
      <c r="N5" s="13">
        <v>0.43462800000000001</v>
      </c>
      <c r="O5" s="13">
        <v>0.39389400000000002</v>
      </c>
      <c r="P5" s="14">
        <v>0.489649</v>
      </c>
      <c r="Q5"/>
      <c r="R5" s="12">
        <f t="shared" ref="R5:W5" si="0">(R4+R6)/2</f>
        <v>0.46563184999999996</v>
      </c>
      <c r="S5" s="13">
        <f t="shared" si="0"/>
        <v>2.356846</v>
      </c>
      <c r="T5" s="13">
        <f t="shared" si="0"/>
        <v>2.3240544999999999</v>
      </c>
      <c r="U5" s="13">
        <f t="shared" si="0"/>
        <v>0.37528430000000002</v>
      </c>
      <c r="V5" s="13">
        <f t="shared" si="0"/>
        <v>0.33668690000000001</v>
      </c>
      <c r="W5" s="14">
        <f t="shared" si="0"/>
        <v>0.400979435</v>
      </c>
    </row>
    <row r="6" spans="1:1024" x14ac:dyDescent="0.15">
      <c r="A6" s="11">
        <v>2004</v>
      </c>
      <c r="B6" s="12">
        <v>0.85809899999999995</v>
      </c>
      <c r="C6" s="13">
        <v>2.89167</v>
      </c>
      <c r="D6" s="13">
        <v>3.27955</v>
      </c>
      <c r="E6" s="13">
        <v>0.49116700000000002</v>
      </c>
      <c r="F6" s="13">
        <v>0.63220100000000001</v>
      </c>
      <c r="G6" s="13">
        <v>1.0385899999999999</v>
      </c>
      <c r="H6" s="13">
        <v>1.7075800000000001</v>
      </c>
      <c r="I6" s="14">
        <v>1.14368</v>
      </c>
      <c r="J6"/>
      <c r="K6" s="12">
        <v>0.62321499999999996</v>
      </c>
      <c r="L6" s="13">
        <v>2.4929800000000002</v>
      </c>
      <c r="M6" s="13">
        <v>2.8423799999999999</v>
      </c>
      <c r="N6" s="13">
        <v>0.42767500000000003</v>
      </c>
      <c r="O6" s="13">
        <v>0.418429</v>
      </c>
      <c r="P6" s="14">
        <v>0.48952200000000001</v>
      </c>
      <c r="Q6"/>
      <c r="R6" s="12">
        <v>0.45921089999999998</v>
      </c>
      <c r="S6" s="13">
        <v>2.3349920000000002</v>
      </c>
      <c r="T6" s="13">
        <v>2.3557969999999999</v>
      </c>
      <c r="U6" s="13">
        <v>0.37115680000000001</v>
      </c>
      <c r="V6" s="13">
        <v>0.32992909999999998</v>
      </c>
      <c r="W6" s="14">
        <v>0.37924213000000001</v>
      </c>
    </row>
    <row r="7" spans="1:1024" x14ac:dyDescent="0.15">
      <c r="A7" s="11">
        <v>2005</v>
      </c>
      <c r="B7" s="12">
        <v>0.84338400000000002</v>
      </c>
      <c r="C7" s="13">
        <v>2.8880599999999998</v>
      </c>
      <c r="D7" s="13">
        <v>3.3745099999999999</v>
      </c>
      <c r="E7" s="13">
        <v>0.46985500000000002</v>
      </c>
      <c r="F7" s="13">
        <v>0.61993399999999999</v>
      </c>
      <c r="G7" s="13">
        <v>1.0948</v>
      </c>
      <c r="H7" s="13">
        <v>1.70851</v>
      </c>
      <c r="I7" s="14">
        <v>1.17699</v>
      </c>
      <c r="J7"/>
      <c r="K7" s="12">
        <v>0.63860099999999997</v>
      </c>
      <c r="L7" s="13">
        <v>2.4308000000000001</v>
      </c>
      <c r="M7" s="13">
        <v>2.9879099999999998</v>
      </c>
      <c r="N7" s="13">
        <v>0.41784399999999999</v>
      </c>
      <c r="O7" s="13">
        <v>0.44206200000000001</v>
      </c>
      <c r="P7" s="14">
        <v>0.50490500000000005</v>
      </c>
      <c r="Q7"/>
      <c r="R7" s="12">
        <v>0.46407609999999999</v>
      </c>
      <c r="S7" s="13">
        <v>2.2398419999999999</v>
      </c>
      <c r="T7" s="13">
        <v>2.3643000000000001</v>
      </c>
      <c r="U7" s="13">
        <v>0.37390400000000001</v>
      </c>
      <c r="V7" s="13">
        <v>0.34327049999999998</v>
      </c>
      <c r="W7" s="14">
        <v>0.38233298999999998</v>
      </c>
    </row>
    <row r="8" spans="1:1024" x14ac:dyDescent="0.15">
      <c r="A8" s="11">
        <v>2006</v>
      </c>
      <c r="B8" s="12">
        <v>0.82520800000000005</v>
      </c>
      <c r="C8" s="13">
        <v>2.8298899999999998</v>
      </c>
      <c r="D8" s="13">
        <v>3.2625000000000002</v>
      </c>
      <c r="E8" s="13">
        <v>0.46882400000000002</v>
      </c>
      <c r="F8" s="13">
        <v>0.58634299999999995</v>
      </c>
      <c r="G8" s="13">
        <v>1.1170500000000001</v>
      </c>
      <c r="H8" s="13">
        <v>1.8325100000000001</v>
      </c>
      <c r="I8" s="14">
        <v>1.05477</v>
      </c>
      <c r="J8"/>
      <c r="K8" s="12">
        <v>0.55731600000000003</v>
      </c>
      <c r="L8" s="13">
        <v>2.4110499999999999</v>
      </c>
      <c r="M8" s="13">
        <v>2.65598</v>
      </c>
      <c r="N8" s="13">
        <v>0.39879100000000001</v>
      </c>
      <c r="O8" s="13">
        <v>0.38378699999999999</v>
      </c>
      <c r="P8" s="14">
        <v>0.45693400000000001</v>
      </c>
      <c r="Q8"/>
      <c r="R8" s="12">
        <v>0.44719229999999999</v>
      </c>
      <c r="S8" s="13">
        <v>2.2179069999999999</v>
      </c>
      <c r="T8" s="13">
        <v>2.3366920000000002</v>
      </c>
      <c r="U8" s="13">
        <v>0.36095739999999998</v>
      </c>
      <c r="V8" s="13">
        <v>0.33588849999999998</v>
      </c>
      <c r="W8" s="14">
        <v>0.38838032</v>
      </c>
    </row>
    <row r="9" spans="1:1024" x14ac:dyDescent="0.15">
      <c r="A9" s="11">
        <v>2007</v>
      </c>
      <c r="B9" s="12">
        <v>0.80156400000000005</v>
      </c>
      <c r="C9" s="13">
        <v>2.8356699999999999</v>
      </c>
      <c r="D9" s="13">
        <v>3.3585699999999998</v>
      </c>
      <c r="E9" s="13">
        <v>0.44628000000000001</v>
      </c>
      <c r="F9" s="13">
        <v>0.58187999999999995</v>
      </c>
      <c r="G9" s="13">
        <v>1.06918</v>
      </c>
      <c r="H9" s="13">
        <v>1.80026</v>
      </c>
      <c r="I9" s="14">
        <v>1.0632299999999999</v>
      </c>
      <c r="J9"/>
      <c r="K9" s="12">
        <v>0.54456800000000005</v>
      </c>
      <c r="L9" s="13">
        <v>2.3751500000000001</v>
      </c>
      <c r="M9" s="13">
        <v>2.6722700000000001</v>
      </c>
      <c r="N9" s="13">
        <v>0.39641300000000002</v>
      </c>
      <c r="O9" s="13">
        <v>0.379301</v>
      </c>
      <c r="P9" s="14">
        <v>0.43083199999999999</v>
      </c>
      <c r="Q9"/>
      <c r="R9" s="12">
        <v>0.42746289999999998</v>
      </c>
      <c r="S9" s="13">
        <v>2.2554479999999999</v>
      </c>
      <c r="T9" s="13">
        <v>2.2498339999999999</v>
      </c>
      <c r="U9" s="13">
        <v>0.36192560000000001</v>
      </c>
      <c r="V9" s="13">
        <v>0.32762200000000002</v>
      </c>
      <c r="W9" s="14">
        <v>0.36170464000000002</v>
      </c>
    </row>
    <row r="10" spans="1:1024" x14ac:dyDescent="0.15">
      <c r="A10" s="11">
        <v>2008</v>
      </c>
      <c r="B10" s="12">
        <v>0.90711799999999998</v>
      </c>
      <c r="C10" s="13">
        <v>2.9063699999999999</v>
      </c>
      <c r="D10" s="13">
        <v>3.7274400000000001</v>
      </c>
      <c r="E10" s="13">
        <v>0.46470299999999998</v>
      </c>
      <c r="F10" s="13">
        <v>0.641818</v>
      </c>
      <c r="G10" s="13">
        <v>1.0648899999999999</v>
      </c>
      <c r="H10" s="13">
        <v>1.84195</v>
      </c>
      <c r="I10" s="14">
        <v>1.2415099999999999</v>
      </c>
      <c r="J10"/>
      <c r="K10" s="12">
        <v>0.566743</v>
      </c>
      <c r="L10" s="13">
        <v>2.4129499999999999</v>
      </c>
      <c r="M10" s="13">
        <v>2.68899</v>
      </c>
      <c r="N10" s="13">
        <v>0.40505400000000003</v>
      </c>
      <c r="O10" s="13">
        <v>0.37551499999999999</v>
      </c>
      <c r="P10" s="14">
        <v>0.48612499999999997</v>
      </c>
      <c r="Q10"/>
      <c r="R10" s="12">
        <v>0.42056919999999998</v>
      </c>
      <c r="S10" s="13">
        <v>2.1931600000000002</v>
      </c>
      <c r="T10" s="13">
        <v>2.286165</v>
      </c>
      <c r="U10" s="13">
        <v>0.34858119999999998</v>
      </c>
      <c r="V10" s="13">
        <v>0.30034250000000001</v>
      </c>
      <c r="W10" s="14">
        <v>0.36986272999999997</v>
      </c>
    </row>
    <row r="11" spans="1:1024" x14ac:dyDescent="0.15">
      <c r="A11" s="11">
        <v>2009</v>
      </c>
      <c r="B11" s="12">
        <v>1.0164299999999999</v>
      </c>
      <c r="C11" s="13">
        <v>3.1572900000000002</v>
      </c>
      <c r="D11" s="13">
        <v>3.9374899999999999</v>
      </c>
      <c r="E11" s="13">
        <v>0.52090599999999998</v>
      </c>
      <c r="F11" s="13">
        <v>0.72313700000000003</v>
      </c>
      <c r="G11" s="13">
        <v>1.08297</v>
      </c>
      <c r="H11" s="13">
        <v>1.9925600000000001</v>
      </c>
      <c r="I11" s="14">
        <v>0.97755700000000001</v>
      </c>
      <c r="J11"/>
      <c r="K11" s="12">
        <v>0.61158800000000002</v>
      </c>
      <c r="L11" s="13">
        <v>2.5419200000000002</v>
      </c>
      <c r="M11" s="13">
        <v>2.7635999999999998</v>
      </c>
      <c r="N11" s="13">
        <v>0.42484699999999997</v>
      </c>
      <c r="O11" s="13">
        <v>0.39846700000000002</v>
      </c>
      <c r="P11" s="14">
        <v>0.48397699999999999</v>
      </c>
      <c r="Q11"/>
      <c r="R11" s="12">
        <v>0.46110820000000002</v>
      </c>
      <c r="S11" s="13">
        <v>2.2924880000000001</v>
      </c>
      <c r="T11" s="13">
        <v>2.3266789999999999</v>
      </c>
      <c r="U11" s="13">
        <v>0.36495480000000002</v>
      </c>
      <c r="V11" s="13">
        <v>0.32801150000000001</v>
      </c>
      <c r="W11" s="14">
        <v>0.39908589</v>
      </c>
    </row>
    <row r="12" spans="1:1024" x14ac:dyDescent="0.15">
      <c r="A12" s="11">
        <v>2010</v>
      </c>
      <c r="B12" s="12">
        <v>0.91247100000000003</v>
      </c>
      <c r="C12" s="13">
        <v>3.08134</v>
      </c>
      <c r="D12" s="13">
        <v>3.6704300000000001</v>
      </c>
      <c r="E12" s="13">
        <v>0.476715</v>
      </c>
      <c r="F12" s="13">
        <v>0.63837900000000003</v>
      </c>
      <c r="G12" s="13">
        <v>0.96347499999999997</v>
      </c>
      <c r="H12" s="13">
        <v>1.9438299999999999</v>
      </c>
      <c r="I12" s="14">
        <v>1.09226</v>
      </c>
      <c r="J12"/>
      <c r="K12" s="12">
        <v>0.55994200000000005</v>
      </c>
      <c r="L12" s="13">
        <v>2.5154000000000001</v>
      </c>
      <c r="M12" s="13">
        <v>2.5954899999999999</v>
      </c>
      <c r="N12" s="13">
        <v>0.41447800000000001</v>
      </c>
      <c r="O12" s="13">
        <v>0.35380200000000001</v>
      </c>
      <c r="P12" s="14">
        <v>0.4476</v>
      </c>
      <c r="Q12"/>
      <c r="R12" s="12">
        <v>0.43255369999999999</v>
      </c>
      <c r="S12" s="13">
        <v>2.2209509999999999</v>
      </c>
      <c r="T12" s="13">
        <v>2.2922980000000002</v>
      </c>
      <c r="U12" s="13">
        <v>0.35642960000000001</v>
      </c>
      <c r="V12" s="13">
        <v>0.30388670000000001</v>
      </c>
      <c r="W12" s="14">
        <v>0.37291713999999998</v>
      </c>
    </row>
    <row r="13" spans="1:1024" x14ac:dyDescent="0.15">
      <c r="A13" s="11">
        <v>2011</v>
      </c>
      <c r="B13" s="12">
        <v>0.86517999999999995</v>
      </c>
      <c r="C13" s="13">
        <v>3.0506899999999999</v>
      </c>
      <c r="D13" s="13">
        <v>3.3608199999999999</v>
      </c>
      <c r="E13" s="13">
        <v>0.46629199999999998</v>
      </c>
      <c r="F13" s="13">
        <v>0.58767400000000003</v>
      </c>
      <c r="G13" s="13">
        <v>0.96673500000000001</v>
      </c>
      <c r="H13" s="13">
        <v>1.9604600000000001</v>
      </c>
      <c r="I13" s="14">
        <v>1.11435</v>
      </c>
      <c r="J13"/>
      <c r="K13" s="12">
        <v>0.56199500000000002</v>
      </c>
      <c r="L13" s="13">
        <v>2.4805999999999999</v>
      </c>
      <c r="M13" s="13">
        <v>2.5583900000000002</v>
      </c>
      <c r="N13" s="13">
        <v>0.40526899999999999</v>
      </c>
      <c r="O13" s="13">
        <v>0.349132</v>
      </c>
      <c r="P13" s="14">
        <v>0.447795</v>
      </c>
      <c r="Q13"/>
      <c r="R13" s="12">
        <v>0.43836720000000001</v>
      </c>
      <c r="S13" s="13">
        <v>2.2488869999999999</v>
      </c>
      <c r="T13" s="13">
        <v>2.230969</v>
      </c>
      <c r="U13" s="13">
        <v>0.35798140000000001</v>
      </c>
      <c r="V13" s="13">
        <v>0.2979232</v>
      </c>
      <c r="W13" s="14">
        <v>0.37544958</v>
      </c>
    </row>
    <row r="14" spans="1:1024" x14ac:dyDescent="0.15">
      <c r="A14" s="11">
        <v>2012</v>
      </c>
      <c r="B14" s="12">
        <v>0.864811</v>
      </c>
      <c r="C14" s="13">
        <v>3.0485799999999998</v>
      </c>
      <c r="D14" s="13">
        <v>3.3113600000000001</v>
      </c>
      <c r="E14" s="13">
        <v>0.47549799999999998</v>
      </c>
      <c r="F14" s="13">
        <v>0.58999599999999996</v>
      </c>
      <c r="G14" s="13">
        <v>0.98539900000000002</v>
      </c>
      <c r="H14" s="13">
        <v>1.93947</v>
      </c>
      <c r="I14" s="14">
        <v>1.1074900000000001</v>
      </c>
      <c r="J14"/>
      <c r="K14" s="12">
        <v>0.528721</v>
      </c>
      <c r="L14" s="13">
        <v>2.4704100000000002</v>
      </c>
      <c r="M14" s="13">
        <v>2.48908</v>
      </c>
      <c r="N14" s="13">
        <v>0.40272400000000003</v>
      </c>
      <c r="O14" s="13">
        <v>0.30405199999999999</v>
      </c>
      <c r="P14" s="14">
        <v>0.416101</v>
      </c>
      <c r="Q14"/>
      <c r="R14" s="12">
        <v>0.45596799999999998</v>
      </c>
      <c r="S14" s="13">
        <v>2.3103750000000001</v>
      </c>
      <c r="T14" s="13">
        <v>2.3141790000000002</v>
      </c>
      <c r="U14" s="13">
        <v>0.3688285</v>
      </c>
      <c r="V14" s="13">
        <v>0.3033865</v>
      </c>
      <c r="W14" s="14">
        <v>0.38525685999999998</v>
      </c>
    </row>
    <row r="15" spans="1:1024" x14ac:dyDescent="0.15">
      <c r="A15" s="11">
        <v>2013</v>
      </c>
      <c r="B15" s="12">
        <v>0.86444299999999996</v>
      </c>
      <c r="C15" s="13">
        <v>3.0464699999999998</v>
      </c>
      <c r="D15" s="13">
        <v>3.2618999999999998</v>
      </c>
      <c r="E15" s="13">
        <v>0.48470299999999999</v>
      </c>
      <c r="F15" s="13">
        <v>0.59231699999999998</v>
      </c>
      <c r="G15" s="13">
        <v>1.00406</v>
      </c>
      <c r="H15" s="13">
        <v>1.91848</v>
      </c>
      <c r="I15" s="14">
        <v>1.10063</v>
      </c>
      <c r="J15"/>
      <c r="K15" s="12">
        <v>0.51378800000000002</v>
      </c>
      <c r="L15" s="13">
        <v>2.5029599999999999</v>
      </c>
      <c r="M15" s="13">
        <v>2.3887800000000001</v>
      </c>
      <c r="N15" s="13">
        <v>0.401505</v>
      </c>
      <c r="O15" s="13">
        <v>0.30088599999999999</v>
      </c>
      <c r="P15" s="14">
        <v>0.424983</v>
      </c>
      <c r="Q15"/>
      <c r="R15" s="12">
        <v>0.4369652</v>
      </c>
      <c r="S15" s="13">
        <v>2.2678280000000002</v>
      </c>
      <c r="T15" s="13">
        <v>2.2612139999999998</v>
      </c>
      <c r="U15" s="13">
        <v>0.35963729999999999</v>
      </c>
      <c r="V15" s="13">
        <v>0.29675020000000002</v>
      </c>
      <c r="W15" s="14">
        <v>0.37848674999999998</v>
      </c>
    </row>
    <row r="16" spans="1:1024" x14ac:dyDescent="0.15">
      <c r="A16" s="11">
        <v>2014</v>
      </c>
      <c r="B16" s="12">
        <v>0.81004299999999996</v>
      </c>
      <c r="C16" s="13">
        <v>2.9380999999999999</v>
      </c>
      <c r="D16" s="13">
        <v>3.0717099999999999</v>
      </c>
      <c r="E16" s="13">
        <v>0.47619800000000001</v>
      </c>
      <c r="F16" s="13">
        <v>0.55108100000000004</v>
      </c>
      <c r="G16" s="13">
        <v>0.987151</v>
      </c>
      <c r="H16" s="13">
        <v>2.0377200000000002</v>
      </c>
      <c r="I16" s="14">
        <v>1.1462399999999999</v>
      </c>
      <c r="J16"/>
      <c r="K16" s="12">
        <v>0.49607099999999998</v>
      </c>
      <c r="L16" s="13">
        <v>2.5215000000000001</v>
      </c>
      <c r="M16" s="13">
        <v>2.3433199999999998</v>
      </c>
      <c r="N16" s="13">
        <v>0.396984</v>
      </c>
      <c r="O16" s="13">
        <v>0.30741400000000002</v>
      </c>
      <c r="P16" s="14">
        <v>0.404644</v>
      </c>
      <c r="Q16"/>
      <c r="R16" s="12">
        <v>0.41806270000000001</v>
      </c>
      <c r="S16" s="13">
        <v>2.2294010000000002</v>
      </c>
      <c r="T16" s="13">
        <v>2.166604</v>
      </c>
      <c r="U16" s="13">
        <v>0.35276419999999997</v>
      </c>
      <c r="V16" s="13">
        <v>0.29713689999999998</v>
      </c>
      <c r="W16" s="14">
        <v>0.37293071</v>
      </c>
    </row>
    <row r="17" spans="1:23" x14ac:dyDescent="0.15">
      <c r="A17" s="11">
        <v>2015</v>
      </c>
      <c r="B17" s="12">
        <v>0.76466000000000001</v>
      </c>
      <c r="C17" s="13">
        <v>2.8143699999999998</v>
      </c>
      <c r="D17" s="13">
        <v>3.04189</v>
      </c>
      <c r="E17" s="13">
        <v>0.43472499999999997</v>
      </c>
      <c r="F17" s="13">
        <v>0.52424599999999999</v>
      </c>
      <c r="G17" s="13">
        <v>1.0128600000000001</v>
      </c>
      <c r="H17" s="13">
        <v>1.89601</v>
      </c>
      <c r="I17" s="14">
        <v>1.0244599999999999</v>
      </c>
      <c r="J17"/>
      <c r="K17" s="12">
        <v>0.55122400000000005</v>
      </c>
      <c r="L17" s="13">
        <v>2.5355799999999999</v>
      </c>
      <c r="M17" s="13">
        <v>2.5106999999999999</v>
      </c>
      <c r="N17" s="13">
        <v>0.41667199999999999</v>
      </c>
      <c r="O17" s="13">
        <v>0.34036499999999997</v>
      </c>
      <c r="P17" s="14">
        <v>0.43262099999999998</v>
      </c>
      <c r="Q17"/>
      <c r="R17" s="12">
        <v>0.4352454</v>
      </c>
      <c r="S17" s="13">
        <v>2.313774</v>
      </c>
      <c r="T17" s="13">
        <v>2.1916060000000002</v>
      </c>
      <c r="U17" s="13">
        <v>0.37503760000000003</v>
      </c>
      <c r="V17" s="13">
        <v>0.28602070000000002</v>
      </c>
      <c r="W17" s="14">
        <v>0.33321402999999999</v>
      </c>
    </row>
    <row r="18" spans="1:23" x14ac:dyDescent="0.15">
      <c r="A18" s="18">
        <v>2016</v>
      </c>
      <c r="B18" s="19">
        <v>0.74615500000000001</v>
      </c>
      <c r="C18" s="20">
        <v>2.6730399999999999</v>
      </c>
      <c r="D18" s="20">
        <v>3.1655099999999998</v>
      </c>
      <c r="E18" s="20">
        <v>0.44321100000000002</v>
      </c>
      <c r="F18" s="20">
        <v>0.51239500000000004</v>
      </c>
      <c r="G18" s="20">
        <v>0.98663699999999999</v>
      </c>
      <c r="H18" s="20">
        <v>1.82281</v>
      </c>
      <c r="I18" s="21">
        <v>1.10971</v>
      </c>
      <c r="J18"/>
      <c r="K18" s="19">
        <v>0.51514400000000005</v>
      </c>
      <c r="L18" s="20">
        <v>2.5118999999999998</v>
      </c>
      <c r="M18" s="20">
        <v>2.49376</v>
      </c>
      <c r="N18" s="20">
        <v>0.39338299999999998</v>
      </c>
      <c r="O18" s="20">
        <v>0.314697</v>
      </c>
      <c r="P18" s="21">
        <v>0.40306599999999998</v>
      </c>
      <c r="Q18"/>
      <c r="R18" s="19">
        <v>0.4117654</v>
      </c>
      <c r="S18" s="20">
        <v>2.336551</v>
      </c>
      <c r="T18" s="20">
        <v>2.2011889999999998</v>
      </c>
      <c r="U18" s="20">
        <v>0.35710619999999998</v>
      </c>
      <c r="V18" s="20">
        <v>0.26815919999999999</v>
      </c>
      <c r="W18" s="21">
        <v>0.31319026</v>
      </c>
    </row>
    <row r="19" spans="1:23" x14ac:dyDescent="0.15">
      <c r="A19"/>
      <c r="B19" s="22"/>
      <c r="C19" s="22"/>
      <c r="D19" s="22"/>
      <c r="E19" s="22"/>
      <c r="F19" s="22"/>
      <c r="G19" s="22"/>
      <c r="H19" s="22"/>
      <c r="I19" s="22"/>
      <c r="J19"/>
      <c r="K19"/>
      <c r="L19"/>
      <c r="M19"/>
      <c r="N19"/>
      <c r="O19"/>
      <c r="P19"/>
      <c r="Q19"/>
      <c r="R19"/>
      <c r="S19"/>
      <c r="T19"/>
      <c r="U19"/>
      <c r="V19"/>
      <c r="W19"/>
    </row>
    <row r="20" spans="1:23" x14ac:dyDescent="0.15">
      <c r="A20"/>
      <c r="B20"/>
      <c r="C20"/>
      <c r="D20"/>
      <c r="E20"/>
      <c r="F20"/>
      <c r="G20"/>
      <c r="H20"/>
      <c r="I20"/>
      <c r="J20"/>
      <c r="K20"/>
      <c r="L20"/>
      <c r="M20"/>
      <c r="N20"/>
      <c r="O20"/>
      <c r="P20"/>
      <c r="Q20"/>
      <c r="R20"/>
      <c r="S20"/>
      <c r="T20"/>
      <c r="U20"/>
      <c r="V20"/>
      <c r="W20"/>
    </row>
    <row r="21" spans="1:23" x14ac:dyDescent="0.15">
      <c r="A21" s="23" t="s">
        <v>15</v>
      </c>
      <c r="B21" s="15">
        <f t="shared" ref="B21:I21" si="1">AVERAGE(B4:B18)</f>
        <v>0.85859586666666654</v>
      </c>
      <c r="C21" s="16">
        <f t="shared" si="1"/>
        <v>2.9688326666666662</v>
      </c>
      <c r="D21" s="16">
        <f t="shared" si="1"/>
        <v>3.3602906666666663</v>
      </c>
      <c r="E21" s="16">
        <f t="shared" si="1"/>
        <v>0.47702913333333335</v>
      </c>
      <c r="F21" s="16">
        <f t="shared" si="1"/>
        <v>0.60949533333333339</v>
      </c>
      <c r="G21" s="16">
        <f t="shared" si="1"/>
        <v>1.0357238000000002</v>
      </c>
      <c r="H21" s="16">
        <f t="shared" si="1"/>
        <v>1.854724</v>
      </c>
      <c r="I21" s="17">
        <f t="shared" si="1"/>
        <v>1.1179011333333335</v>
      </c>
      <c r="J21" s="13"/>
      <c r="K21" s="15">
        <f t="shared" ref="K21:P21" si="2">AVERAGE(K4:K18)</f>
        <v>0.56732586666666662</v>
      </c>
      <c r="L21" s="16">
        <f t="shared" si="2"/>
        <v>2.5059240000000003</v>
      </c>
      <c r="M21" s="16">
        <f t="shared" si="2"/>
        <v>2.6092286666666666</v>
      </c>
      <c r="N21" s="16">
        <f t="shared" si="2"/>
        <v>0.41272826666666668</v>
      </c>
      <c r="O21" s="16">
        <f t="shared" si="2"/>
        <v>0.36702359999999995</v>
      </c>
      <c r="P21" s="17">
        <f t="shared" si="2"/>
        <v>0.45763286666666675</v>
      </c>
      <c r="Q21" s="13"/>
      <c r="R21" s="15">
        <f t="shared" ref="R21:W21" si="3">AVERAGE(R4:R18)</f>
        <v>0.44308212333333341</v>
      </c>
      <c r="S21" s="16">
        <f t="shared" si="3"/>
        <v>2.2798099999999994</v>
      </c>
      <c r="T21" s="16">
        <f t="shared" si="3"/>
        <v>2.2795928333333331</v>
      </c>
      <c r="U21" s="16">
        <f t="shared" si="3"/>
        <v>0.36426404666666667</v>
      </c>
      <c r="V21" s="16">
        <f t="shared" si="3"/>
        <v>0.31323060666666674</v>
      </c>
      <c r="W21" s="17">
        <f t="shared" si="3"/>
        <v>0.37571668033333327</v>
      </c>
    </row>
    <row r="22" spans="1:23" x14ac:dyDescent="0.15">
      <c r="A22" s="24" t="s">
        <v>16</v>
      </c>
      <c r="B22" s="12">
        <f t="shared" ref="B22:I22" si="4">MEDIAN(B4:B18)</f>
        <v>0.86444299999999996</v>
      </c>
      <c r="C22" s="13">
        <f t="shared" si="4"/>
        <v>2.9380999999999999</v>
      </c>
      <c r="D22" s="13">
        <f t="shared" si="4"/>
        <v>3.30924</v>
      </c>
      <c r="E22" s="13">
        <f t="shared" si="4"/>
        <v>0.47549799999999998</v>
      </c>
      <c r="F22" s="13">
        <f t="shared" si="4"/>
        <v>0.59231699999999998</v>
      </c>
      <c r="G22" s="13">
        <f t="shared" si="4"/>
        <v>1.0385899999999999</v>
      </c>
      <c r="H22" s="13">
        <f t="shared" si="4"/>
        <v>1.8549599999999999</v>
      </c>
      <c r="I22" s="14">
        <f t="shared" si="4"/>
        <v>1.10971</v>
      </c>
      <c r="J22" s="13"/>
      <c r="K22" s="12">
        <f t="shared" ref="K22:P22" si="5">MEDIAN(K4:K18)</f>
        <v>0.55994200000000005</v>
      </c>
      <c r="L22" s="13">
        <f t="shared" si="5"/>
        <v>2.5029599999999999</v>
      </c>
      <c r="M22" s="13">
        <f t="shared" si="5"/>
        <v>2.5809500000000001</v>
      </c>
      <c r="N22" s="13">
        <f t="shared" si="5"/>
        <v>0.40526899999999999</v>
      </c>
      <c r="O22" s="13">
        <f t="shared" si="5"/>
        <v>0.37551499999999999</v>
      </c>
      <c r="P22" s="14">
        <f t="shared" si="5"/>
        <v>0.447795</v>
      </c>
      <c r="Q22" s="13"/>
      <c r="R22" s="12">
        <f t="shared" ref="R22:W22" si="6">MEDIAN(R4:R18)</f>
        <v>0.43836720000000001</v>
      </c>
      <c r="S22" s="13">
        <f t="shared" si="6"/>
        <v>2.2678280000000002</v>
      </c>
      <c r="T22" s="13">
        <f t="shared" si="6"/>
        <v>2.2922980000000002</v>
      </c>
      <c r="U22" s="13">
        <f t="shared" si="6"/>
        <v>0.36192560000000001</v>
      </c>
      <c r="V22" s="13">
        <f t="shared" si="6"/>
        <v>0.30388670000000001</v>
      </c>
      <c r="W22" s="14">
        <f t="shared" si="6"/>
        <v>0.37848674999999998</v>
      </c>
    </row>
    <row r="23" spans="1:23" x14ac:dyDescent="0.15">
      <c r="A23" s="24" t="s">
        <v>17</v>
      </c>
      <c r="B23" s="12">
        <f t="shared" ref="B23:I23" si="7">MIN(B4:B18)</f>
        <v>0.74615500000000001</v>
      </c>
      <c r="C23" s="13">
        <f t="shared" si="7"/>
        <v>2.6730399999999999</v>
      </c>
      <c r="D23" s="13">
        <f t="shared" si="7"/>
        <v>3.04189</v>
      </c>
      <c r="E23" s="13">
        <f t="shared" si="7"/>
        <v>0.43472499999999997</v>
      </c>
      <c r="F23" s="13">
        <f t="shared" si="7"/>
        <v>0.51239500000000004</v>
      </c>
      <c r="G23" s="13">
        <f t="shared" si="7"/>
        <v>0.96347499999999997</v>
      </c>
      <c r="H23" s="13">
        <f t="shared" si="7"/>
        <v>1.56375</v>
      </c>
      <c r="I23" s="14">
        <f t="shared" si="7"/>
        <v>0.97755700000000001</v>
      </c>
      <c r="J23" s="13"/>
      <c r="K23" s="12">
        <f t="shared" ref="K23:P23" si="8">MIN(K4:K18)</f>
        <v>0.49607099999999998</v>
      </c>
      <c r="L23" s="13">
        <f t="shared" si="8"/>
        <v>2.3751500000000001</v>
      </c>
      <c r="M23" s="13">
        <f t="shared" si="8"/>
        <v>2.3433199999999998</v>
      </c>
      <c r="N23" s="13">
        <f t="shared" si="8"/>
        <v>0.39338299999999998</v>
      </c>
      <c r="O23" s="13">
        <f t="shared" si="8"/>
        <v>0.30088599999999999</v>
      </c>
      <c r="P23" s="14">
        <f t="shared" si="8"/>
        <v>0.40306599999999998</v>
      </c>
      <c r="Q23" s="13"/>
      <c r="R23" s="12">
        <f t="shared" ref="R23:W23" si="9">MIN(R4:R18)</f>
        <v>0.4117654</v>
      </c>
      <c r="S23" s="13">
        <f t="shared" si="9"/>
        <v>2.1931600000000002</v>
      </c>
      <c r="T23" s="13">
        <f t="shared" si="9"/>
        <v>2.166604</v>
      </c>
      <c r="U23" s="13">
        <f t="shared" si="9"/>
        <v>0.34858119999999998</v>
      </c>
      <c r="V23" s="13">
        <f t="shared" si="9"/>
        <v>0.26815919999999999</v>
      </c>
      <c r="W23" s="14">
        <f t="shared" si="9"/>
        <v>0.31319026</v>
      </c>
    </row>
    <row r="24" spans="1:23" x14ac:dyDescent="0.15">
      <c r="A24" s="24" t="s">
        <v>18</v>
      </c>
      <c r="B24" s="12">
        <f t="shared" ref="B24:I24" si="10">MAX(B4:B18)</f>
        <v>1.0164299999999999</v>
      </c>
      <c r="C24" s="13">
        <f t="shared" si="10"/>
        <v>3.2545500000000001</v>
      </c>
      <c r="D24" s="13">
        <f t="shared" si="10"/>
        <v>3.9374899999999999</v>
      </c>
      <c r="E24" s="13">
        <f t="shared" si="10"/>
        <v>0.52692499999999998</v>
      </c>
      <c r="F24" s="13">
        <f t="shared" si="10"/>
        <v>0.72313700000000003</v>
      </c>
      <c r="G24" s="13">
        <f t="shared" si="10"/>
        <v>1.1170500000000001</v>
      </c>
      <c r="H24" s="13">
        <f t="shared" si="10"/>
        <v>2.0377200000000002</v>
      </c>
      <c r="I24" s="14">
        <f t="shared" si="10"/>
        <v>1.2415099999999999</v>
      </c>
      <c r="J24" s="13"/>
      <c r="K24" s="12">
        <f t="shared" ref="K24:P24" si="11">MAX(K4:K18)</f>
        <v>0.64485999999999999</v>
      </c>
      <c r="L24" s="13">
        <f t="shared" si="11"/>
        <v>2.7762099999999998</v>
      </c>
      <c r="M24" s="13">
        <f t="shared" si="11"/>
        <v>2.9879099999999998</v>
      </c>
      <c r="N24" s="13">
        <f t="shared" si="11"/>
        <v>0.45465699999999998</v>
      </c>
      <c r="O24" s="13">
        <f t="shared" si="11"/>
        <v>0.44355099999999997</v>
      </c>
      <c r="P24" s="14">
        <f t="shared" si="11"/>
        <v>0.54573899999999997</v>
      </c>
      <c r="Q24" s="13"/>
      <c r="R24" s="12">
        <f t="shared" ref="R24:W24" si="12">MAX(R4:R18)</f>
        <v>0.47205279999999999</v>
      </c>
      <c r="S24" s="13">
        <f t="shared" si="12"/>
        <v>2.3786999999999998</v>
      </c>
      <c r="T24" s="13">
        <f t="shared" si="12"/>
        <v>2.3643000000000001</v>
      </c>
      <c r="U24" s="13">
        <f t="shared" si="12"/>
        <v>0.37941180000000002</v>
      </c>
      <c r="V24" s="13">
        <f t="shared" si="12"/>
        <v>0.34344469999999999</v>
      </c>
      <c r="W24" s="14">
        <f t="shared" si="12"/>
        <v>0.42271673999999998</v>
      </c>
    </row>
    <row r="25" spans="1:23" x14ac:dyDescent="0.15">
      <c r="A25" s="24" t="s">
        <v>19</v>
      </c>
      <c r="B25" s="12">
        <f t="shared" ref="B25:I25" si="13">STDEV(B4:B18)</f>
        <v>6.6629274406832251E-2</v>
      </c>
      <c r="C25" s="13">
        <f t="shared" si="13"/>
        <v>0.15500833030456634</v>
      </c>
      <c r="D25" s="13">
        <f t="shared" si="13"/>
        <v>0.2428409897580445</v>
      </c>
      <c r="E25" s="13">
        <f t="shared" si="13"/>
        <v>2.6714957695928281E-2</v>
      </c>
      <c r="F25" s="13">
        <f t="shared" si="13"/>
        <v>5.8887308771762979E-2</v>
      </c>
      <c r="G25" s="13">
        <f t="shared" si="13"/>
        <v>5.2652320206914224E-2</v>
      </c>
      <c r="H25" s="13">
        <f t="shared" si="13"/>
        <v>0.12446881656520585</v>
      </c>
      <c r="I25" s="14">
        <f t="shared" si="13"/>
        <v>7.2410409388692837E-2</v>
      </c>
      <c r="J25" s="13"/>
      <c r="K25" s="12">
        <f t="shared" ref="K25:P25" si="14">STDEV(K4:K18)</f>
        <v>4.6383932819868717E-2</v>
      </c>
      <c r="L25" s="13">
        <f t="shared" si="14"/>
        <v>9.5911060124918374E-2</v>
      </c>
      <c r="M25" s="13">
        <f t="shared" si="14"/>
        <v>0.1682395549662388</v>
      </c>
      <c r="N25" s="13">
        <f t="shared" si="14"/>
        <v>1.7062510196613031E-2</v>
      </c>
      <c r="O25" s="13">
        <f t="shared" si="14"/>
        <v>4.7944058480096037E-2</v>
      </c>
      <c r="P25" s="14">
        <f t="shared" si="14"/>
        <v>4.1112383440075687E-2</v>
      </c>
      <c r="Q25" s="13"/>
      <c r="R25" s="12">
        <f t="shared" ref="R25:W25" si="15">STDEV(R4:R18)</f>
        <v>1.9172084103892775E-2</v>
      </c>
      <c r="S25" s="13">
        <f t="shared" si="15"/>
        <v>5.6608478162348985E-2</v>
      </c>
      <c r="T25" s="13">
        <f t="shared" si="15"/>
        <v>6.1086708171858572E-2</v>
      </c>
      <c r="U25" s="13">
        <f t="shared" si="15"/>
        <v>9.2458953998801018E-3</v>
      </c>
      <c r="V25" s="13">
        <f t="shared" si="15"/>
        <v>2.309970327909203E-2</v>
      </c>
      <c r="W25" s="14">
        <f t="shared" si="15"/>
        <v>2.6282663634702413E-2</v>
      </c>
    </row>
    <row r="26" spans="1:23" x14ac:dyDescent="0.15">
      <c r="A26" s="24" t="s">
        <v>20</v>
      </c>
      <c r="B26" s="12">
        <f t="shared" ref="B26:I26" si="16">SKEW(B4:B18)</f>
        <v>0.49015184527234745</v>
      </c>
      <c r="C26" s="13">
        <f t="shared" si="16"/>
        <v>6.88067715014199E-3</v>
      </c>
      <c r="D26" s="13">
        <f t="shared" si="16"/>
        <v>1.1772496941658885</v>
      </c>
      <c r="E26" s="13">
        <f t="shared" si="16"/>
        <v>0.42580496896823883</v>
      </c>
      <c r="F26" s="13">
        <f t="shared" si="16"/>
        <v>0.22892210555068954</v>
      </c>
      <c r="G26" s="13">
        <f t="shared" si="16"/>
        <v>0.11510847831500737</v>
      </c>
      <c r="H26" s="13">
        <f t="shared" si="16"/>
        <v>-0.83684721995281908</v>
      </c>
      <c r="I26" s="14">
        <f t="shared" si="16"/>
        <v>-6.6956831128548833E-2</v>
      </c>
      <c r="J26" s="13"/>
      <c r="K26" s="12">
        <f t="shared" ref="K26:P26" si="17">SKEW(K4:K18)</f>
        <v>0.31462349769914788</v>
      </c>
      <c r="L26" s="13">
        <f t="shared" si="17"/>
        <v>1.5461398376683784</v>
      </c>
      <c r="M26" s="13">
        <f t="shared" si="17"/>
        <v>0.64967926912639662</v>
      </c>
      <c r="N26" s="13">
        <f t="shared" si="17"/>
        <v>1.1292224731416478</v>
      </c>
      <c r="O26" s="13">
        <f t="shared" si="17"/>
        <v>0.10703787107388739</v>
      </c>
      <c r="P26" s="14">
        <f t="shared" si="17"/>
        <v>0.52384707446607992</v>
      </c>
      <c r="Q26" s="13"/>
      <c r="R26" s="12">
        <f t="shared" ref="R26:W26" si="18">SKEW(R4:R18)</f>
        <v>-7.3459181471648122E-2</v>
      </c>
      <c r="S26" s="13">
        <f t="shared" si="18"/>
        <v>0.23413148639940823</v>
      </c>
      <c r="T26" s="13">
        <f t="shared" si="18"/>
        <v>-0.46228314784799085</v>
      </c>
      <c r="U26" s="13">
        <f t="shared" si="18"/>
        <v>7.9423736136977369E-2</v>
      </c>
      <c r="V26" s="13">
        <f t="shared" si="18"/>
        <v>-0.25243726265185867</v>
      </c>
      <c r="W26" s="14">
        <f t="shared" si="18"/>
        <v>-0.85462784708899275</v>
      </c>
    </row>
    <row r="27" spans="1:23" x14ac:dyDescent="0.15">
      <c r="A27" s="25" t="s">
        <v>21</v>
      </c>
      <c r="B27" s="19">
        <f t="shared" ref="B27:I27" si="19">KURT(B4:B18)</f>
        <v>1.2270794184567384</v>
      </c>
      <c r="C27" s="20">
        <f t="shared" si="19"/>
        <v>-0.40257725149314227</v>
      </c>
      <c r="D27" s="20">
        <f t="shared" si="19"/>
        <v>1.2035511848710803</v>
      </c>
      <c r="E27" s="20">
        <f t="shared" si="19"/>
        <v>-0.2096638772201711</v>
      </c>
      <c r="F27" s="20">
        <f t="shared" si="19"/>
        <v>-0.21271279676762145</v>
      </c>
      <c r="G27" s="20">
        <f t="shared" si="19"/>
        <v>-1.466252146369369</v>
      </c>
      <c r="H27" s="20">
        <f t="shared" si="19"/>
        <v>0.73852941396221095</v>
      </c>
      <c r="I27" s="21">
        <f t="shared" si="19"/>
        <v>-0.21581042707024123</v>
      </c>
      <c r="J27" s="13"/>
      <c r="K27" s="19">
        <f t="shared" ref="K27:P27" si="20">KURT(K4:K18)</f>
        <v>-0.91546033600320653</v>
      </c>
      <c r="L27" s="20">
        <f t="shared" si="20"/>
        <v>3.9399875756794618</v>
      </c>
      <c r="M27" s="20">
        <f t="shared" si="20"/>
        <v>0.62002126505620403</v>
      </c>
      <c r="N27" s="20">
        <f t="shared" si="20"/>
        <v>1.0741293266166263</v>
      </c>
      <c r="O27" s="20">
        <f t="shared" si="20"/>
        <v>-1.0611127934183129</v>
      </c>
      <c r="P27" s="21">
        <f t="shared" si="20"/>
        <v>-0.29710779571861812</v>
      </c>
      <c r="Q27" s="13"/>
      <c r="R27" s="19">
        <f t="shared" ref="R27:W27" si="21">KURT(R4:R18)</f>
        <v>-1.2914255983552931</v>
      </c>
      <c r="S27" s="20">
        <f t="shared" si="21"/>
        <v>-1.135933875963635</v>
      </c>
      <c r="T27" s="20">
        <f t="shared" si="21"/>
        <v>-0.82295502436828638</v>
      </c>
      <c r="U27" s="20">
        <f t="shared" si="21"/>
        <v>-1.0815498378957389</v>
      </c>
      <c r="V27" s="20">
        <f t="shared" si="21"/>
        <v>-0.95271693767951371</v>
      </c>
      <c r="W27" s="21">
        <f t="shared" si="21"/>
        <v>1.8059821931392417</v>
      </c>
    </row>
    <row r="28" spans="1:23" x14ac:dyDescent="0.15">
      <c r="A28"/>
    </row>
    <row r="29" spans="1:23" x14ac:dyDescent="0.15">
      <c r="A29"/>
    </row>
    <row r="30" spans="1:23" x14ac:dyDescent="0.15">
      <c r="A30" s="26" t="s">
        <v>22</v>
      </c>
    </row>
  </sheetData>
  <mergeCells count="3">
    <mergeCell ref="B2:I2"/>
    <mergeCell ref="K2:P2"/>
    <mergeCell ref="R2:W2"/>
  </mergeCells>
  <pageMargins left="0.7" right="0.7" top="0.75" bottom="0.75" header="0.51180555555555496" footer="0.51180555555555496"/>
  <pageSetup paperSize="9" firstPageNumber="0"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D9D9D9"/>
  </sheetPr>
  <dimension ref="A1:AN37"/>
  <sheetViews>
    <sheetView showGridLines="0" workbookViewId="0"/>
  </sheetViews>
  <sheetFormatPr baseColWidth="10" defaultColWidth="8.83203125" defaultRowHeight="13" x14ac:dyDescent="0.15"/>
  <cols>
    <col min="1" max="4" width="8.83203125" style="192"/>
    <col min="5" max="5" width="8.83203125" style="192" customWidth="1"/>
    <col min="6" max="37" width="8.83203125" style="192"/>
    <col min="38" max="40" width="8.83203125" style="96"/>
  </cols>
  <sheetData>
    <row r="1" spans="1:40" s="96" customFormat="1" ht="17.5" customHeight="1" x14ac:dyDescent="0.15">
      <c r="A1" s="193" t="s">
        <v>118</v>
      </c>
      <c r="B1" s="194"/>
      <c r="C1" s="194"/>
      <c r="D1" s="194"/>
      <c r="E1" s="194"/>
      <c r="F1" s="194"/>
      <c r="J1" s="194"/>
      <c r="N1" s="194"/>
      <c r="R1" s="194"/>
      <c r="AL1"/>
      <c r="AM1"/>
      <c r="AN1"/>
    </row>
    <row r="2" spans="1:40" s="96" customFormat="1" ht="14.5" customHeight="1" x14ac:dyDescent="0.15">
      <c r="A2" s="195" t="s">
        <v>119</v>
      </c>
      <c r="B2" s="195"/>
      <c r="C2" s="195"/>
      <c r="D2" s="195"/>
      <c r="E2" s="196"/>
      <c r="F2" s="197"/>
      <c r="G2" s="198"/>
      <c r="I2" s="198"/>
      <c r="J2" s="197"/>
      <c r="K2" s="198"/>
      <c r="M2" s="198"/>
      <c r="N2" s="197"/>
      <c r="O2" s="198"/>
      <c r="Q2" s="198"/>
      <c r="R2" s="197"/>
      <c r="S2" s="198"/>
      <c r="U2" s="198"/>
      <c r="V2" s="197"/>
      <c r="W2" s="198"/>
      <c r="Y2" s="198"/>
      <c r="Z2" s="197"/>
      <c r="AA2" s="198"/>
      <c r="AC2" s="198"/>
      <c r="AD2" s="197"/>
      <c r="AE2" s="198"/>
      <c r="AG2" s="198"/>
      <c r="AH2" s="197"/>
      <c r="AI2" s="198"/>
      <c r="AK2" s="198"/>
      <c r="AL2"/>
      <c r="AM2"/>
      <c r="AN2"/>
    </row>
    <row r="3" spans="1:40" ht="16" x14ac:dyDescent="0.15">
      <c r="A3" s="199"/>
      <c r="B3" s="199"/>
      <c r="C3" s="199"/>
      <c r="D3" s="199"/>
      <c r="E3" s="200"/>
      <c r="F3" s="201"/>
      <c r="G3" s="201"/>
      <c r="H3" s="201"/>
      <c r="I3" s="201"/>
      <c r="J3" s="201"/>
      <c r="K3" s="201"/>
      <c r="L3" s="201"/>
      <c r="M3" s="201"/>
      <c r="N3" s="201"/>
      <c r="O3" s="201"/>
      <c r="P3" s="201"/>
      <c r="Q3" s="201"/>
      <c r="R3" s="201"/>
      <c r="S3" s="201"/>
      <c r="T3" s="201"/>
      <c r="U3" s="201"/>
      <c r="V3" s="201"/>
      <c r="W3" s="201"/>
      <c r="X3" s="201"/>
      <c r="Y3" s="202"/>
      <c r="Z3" s="201"/>
      <c r="AA3" s="201"/>
      <c r="AB3" s="201"/>
      <c r="AC3" s="202"/>
      <c r="AD3" s="201"/>
      <c r="AE3" s="201"/>
      <c r="AF3" s="201"/>
      <c r="AG3" s="202"/>
      <c r="AH3" s="201"/>
      <c r="AI3" s="203"/>
      <c r="AJ3" s="204"/>
      <c r="AK3" s="202"/>
      <c r="AL3" s="205"/>
      <c r="AM3" s="149"/>
      <c r="AN3" s="204" t="s">
        <v>120</v>
      </c>
    </row>
    <row r="4" spans="1:40" s="96" customFormat="1" ht="15" customHeight="1" x14ac:dyDescent="0.15">
      <c r="E4" s="206"/>
      <c r="F4" s="303">
        <v>2008</v>
      </c>
      <c r="G4" s="303"/>
      <c r="H4" s="303"/>
      <c r="I4" s="207"/>
      <c r="J4" s="303">
        <v>2009</v>
      </c>
      <c r="K4" s="303"/>
      <c r="L4" s="303"/>
      <c r="M4" s="207"/>
      <c r="N4" s="303">
        <v>2010</v>
      </c>
      <c r="O4" s="303"/>
      <c r="P4" s="303"/>
      <c r="Q4" s="207"/>
      <c r="R4" s="303">
        <v>2011</v>
      </c>
      <c r="S4" s="303"/>
      <c r="T4" s="303"/>
      <c r="U4" s="207"/>
      <c r="V4" s="303">
        <v>2012</v>
      </c>
      <c r="W4" s="303"/>
      <c r="X4" s="303"/>
      <c r="Y4" s="207"/>
      <c r="Z4" s="303">
        <v>2013</v>
      </c>
      <c r="AA4" s="303"/>
      <c r="AB4" s="303"/>
      <c r="AC4" s="207"/>
      <c r="AD4" s="303">
        <v>2014</v>
      </c>
      <c r="AE4" s="303"/>
      <c r="AF4" s="303"/>
      <c r="AG4" s="207"/>
      <c r="AH4" s="303" t="s">
        <v>121</v>
      </c>
      <c r="AI4" s="303"/>
      <c r="AJ4" s="303"/>
      <c r="AK4" s="207"/>
      <c r="AL4" s="303">
        <v>2016</v>
      </c>
      <c r="AM4" s="303"/>
      <c r="AN4" s="303"/>
    </row>
    <row r="5" spans="1:40" ht="24" x14ac:dyDescent="0.15">
      <c r="A5" s="208"/>
      <c r="B5" s="209"/>
      <c r="C5" s="209"/>
      <c r="D5" s="209"/>
      <c r="E5" s="209"/>
      <c r="F5" s="210" t="s">
        <v>122</v>
      </c>
      <c r="G5" s="210" t="s">
        <v>123</v>
      </c>
      <c r="H5" s="210" t="s">
        <v>124</v>
      </c>
      <c r="I5" s="211"/>
      <c r="J5" s="210" t="s">
        <v>122</v>
      </c>
      <c r="K5" s="210" t="s">
        <v>123</v>
      </c>
      <c r="L5" s="210" t="s">
        <v>124</v>
      </c>
      <c r="M5" s="211"/>
      <c r="N5" s="210" t="s">
        <v>122</v>
      </c>
      <c r="O5" s="210" t="s">
        <v>123</v>
      </c>
      <c r="P5" s="210" t="s">
        <v>124</v>
      </c>
      <c r="Q5" s="211"/>
      <c r="R5" s="210" t="s">
        <v>122</v>
      </c>
      <c r="S5" s="210" t="s">
        <v>123</v>
      </c>
      <c r="T5" s="210" t="s">
        <v>124</v>
      </c>
      <c r="U5" s="211"/>
      <c r="V5" s="210" t="s">
        <v>122</v>
      </c>
      <c r="W5" s="210" t="s">
        <v>123</v>
      </c>
      <c r="X5" s="210" t="s">
        <v>124</v>
      </c>
      <c r="Y5" s="211"/>
      <c r="Z5" s="210" t="s">
        <v>122</v>
      </c>
      <c r="AA5" s="210" t="s">
        <v>123</v>
      </c>
      <c r="AB5" s="210" t="s">
        <v>124</v>
      </c>
      <c r="AC5" s="211"/>
      <c r="AD5" s="210" t="s">
        <v>122</v>
      </c>
      <c r="AE5" s="210" t="s">
        <v>123</v>
      </c>
      <c r="AF5" s="210" t="s">
        <v>124</v>
      </c>
      <c r="AG5" s="211"/>
      <c r="AH5" s="210" t="s">
        <v>122</v>
      </c>
      <c r="AI5" s="210" t="s">
        <v>123</v>
      </c>
      <c r="AJ5" s="210" t="s">
        <v>124</v>
      </c>
      <c r="AK5" s="211"/>
      <c r="AL5" s="210" t="s">
        <v>122</v>
      </c>
      <c r="AM5" s="210" t="s">
        <v>123</v>
      </c>
      <c r="AN5" s="210" t="s">
        <v>124</v>
      </c>
    </row>
    <row r="6" spans="1:40" ht="16" x14ac:dyDescent="0.15">
      <c r="A6" s="212"/>
      <c r="B6" s="213" t="s">
        <v>125</v>
      </c>
      <c r="C6" s="214"/>
      <c r="D6" s="214"/>
      <c r="E6" s="214"/>
      <c r="F6" s="215"/>
      <c r="G6" s="215"/>
      <c r="H6" s="215"/>
      <c r="I6" s="216"/>
      <c r="J6" s="215"/>
      <c r="K6" s="215"/>
      <c r="L6" s="215"/>
      <c r="M6" s="216"/>
      <c r="N6" s="215"/>
      <c r="O6" s="215"/>
      <c r="P6" s="215"/>
      <c r="Q6" s="216"/>
      <c r="R6" s="215"/>
      <c r="S6" s="215"/>
      <c r="T6" s="215"/>
      <c r="U6" s="216"/>
      <c r="V6" s="217"/>
      <c r="W6" s="217"/>
      <c r="X6" s="217"/>
      <c r="Y6" s="218"/>
      <c r="Z6" s="215"/>
      <c r="AA6" s="215"/>
      <c r="AB6" s="215"/>
      <c r="AC6" s="216"/>
      <c r="AD6" s="215"/>
      <c r="AE6" s="215"/>
      <c r="AF6" s="215"/>
      <c r="AG6" s="216"/>
      <c r="AH6" s="215"/>
      <c r="AI6" s="215"/>
      <c r="AJ6" s="215"/>
      <c r="AK6" s="216"/>
      <c r="AL6" s="215"/>
      <c r="AM6" s="215"/>
      <c r="AN6" s="215"/>
    </row>
    <row r="7" spans="1:40" ht="15" customHeight="1" x14ac:dyDescent="0.15">
      <c r="A7" s="219"/>
      <c r="B7" s="220" t="s">
        <v>126</v>
      </c>
      <c r="C7" s="221"/>
      <c r="D7" s="221"/>
      <c r="E7" s="221"/>
      <c r="F7" s="222">
        <v>9693.0059999999994</v>
      </c>
      <c r="G7" s="222">
        <v>5724.3909999999996</v>
      </c>
      <c r="H7" s="222">
        <v>3968.6149999999998</v>
      </c>
      <c r="I7" s="222">
        <v>0</v>
      </c>
      <c r="J7" s="222">
        <v>10149.870000000001</v>
      </c>
      <c r="K7" s="222">
        <v>5991.07</v>
      </c>
      <c r="L7" s="222">
        <v>4158.8</v>
      </c>
      <c r="M7" s="222">
        <v>0</v>
      </c>
      <c r="N7" s="222">
        <v>10509.77</v>
      </c>
      <c r="O7" s="222">
        <v>6199.4769999999999</v>
      </c>
      <c r="P7" s="222">
        <v>4310.2929999999997</v>
      </c>
      <c r="Q7" s="222">
        <v>0</v>
      </c>
      <c r="R7" s="222">
        <v>10951.513000000001</v>
      </c>
      <c r="S7" s="222">
        <v>6463.9189999999999</v>
      </c>
      <c r="T7" s="222">
        <v>4487.5940000000001</v>
      </c>
      <c r="U7" s="222">
        <v>0</v>
      </c>
      <c r="V7" s="222">
        <v>11573.277</v>
      </c>
      <c r="W7" s="222">
        <v>6669.2560000000003</v>
      </c>
      <c r="X7" s="222">
        <v>4904.0209999999997</v>
      </c>
      <c r="Y7" s="223">
        <v>0</v>
      </c>
      <c r="Z7" s="222">
        <v>11782.17</v>
      </c>
      <c r="AA7" s="222">
        <v>6879.7020000000002</v>
      </c>
      <c r="AB7" s="222">
        <v>4902.4679999999998</v>
      </c>
      <c r="AC7" s="222">
        <v>0</v>
      </c>
      <c r="AD7" s="222">
        <v>12009.136</v>
      </c>
      <c r="AE7" s="222">
        <v>7004.0640000000003</v>
      </c>
      <c r="AF7" s="222">
        <v>5005.0720000000001</v>
      </c>
      <c r="AG7" s="222">
        <v>0</v>
      </c>
      <c r="AH7" s="222">
        <v>12536.4419011718</v>
      </c>
      <c r="AI7" s="222">
        <v>7267.3907605685799</v>
      </c>
      <c r="AJ7" s="222">
        <v>5269.0511406032101</v>
      </c>
      <c r="AK7" s="222">
        <v>0</v>
      </c>
      <c r="AL7" s="222">
        <v>12828.7096548194</v>
      </c>
      <c r="AM7" s="222">
        <v>7438.3252113222597</v>
      </c>
      <c r="AN7" s="222">
        <v>5390.3844434971697</v>
      </c>
    </row>
    <row r="8" spans="1:40" ht="16.5" customHeight="1" x14ac:dyDescent="0.15">
      <c r="A8" s="224"/>
      <c r="B8" s="225"/>
      <c r="C8" s="225" t="s">
        <v>127</v>
      </c>
      <c r="D8" s="226"/>
      <c r="E8" s="225"/>
      <c r="F8" s="216">
        <v>0</v>
      </c>
      <c r="G8" s="216">
        <v>0</v>
      </c>
      <c r="H8" s="216">
        <v>0</v>
      </c>
      <c r="I8" s="216">
        <v>0</v>
      </c>
      <c r="J8" s="216">
        <v>0</v>
      </c>
      <c r="K8" s="216">
        <v>0</v>
      </c>
      <c r="L8" s="216">
        <v>0</v>
      </c>
      <c r="M8" s="216">
        <v>0</v>
      </c>
      <c r="N8" s="216">
        <v>0</v>
      </c>
      <c r="O8" s="216">
        <v>0</v>
      </c>
      <c r="P8" s="216">
        <v>0</v>
      </c>
      <c r="Q8" s="216">
        <v>0</v>
      </c>
      <c r="R8" s="216">
        <v>0</v>
      </c>
      <c r="S8" s="216">
        <v>0</v>
      </c>
      <c r="T8" s="216">
        <v>0</v>
      </c>
      <c r="U8" s="216">
        <v>0</v>
      </c>
      <c r="V8" s="216">
        <v>0</v>
      </c>
      <c r="W8" s="216">
        <v>0</v>
      </c>
      <c r="X8" s="216">
        <v>0</v>
      </c>
      <c r="Y8" s="218">
        <v>0</v>
      </c>
      <c r="Z8" s="216">
        <v>0</v>
      </c>
      <c r="AA8" s="216">
        <v>0</v>
      </c>
      <c r="AB8" s="216">
        <v>0</v>
      </c>
      <c r="AC8" s="216">
        <v>0</v>
      </c>
      <c r="AD8" s="216">
        <v>0</v>
      </c>
      <c r="AE8" s="216">
        <v>0</v>
      </c>
      <c r="AF8" s="216">
        <v>0</v>
      </c>
      <c r="AG8" s="216">
        <v>0</v>
      </c>
      <c r="AH8" s="216">
        <v>0</v>
      </c>
      <c r="AI8" s="216">
        <v>0</v>
      </c>
      <c r="AJ8" s="216">
        <v>0</v>
      </c>
      <c r="AK8" s="216">
        <v>0</v>
      </c>
      <c r="AL8" s="216">
        <v>0</v>
      </c>
      <c r="AM8" s="216">
        <v>0</v>
      </c>
      <c r="AN8" s="216">
        <v>0</v>
      </c>
    </row>
    <row r="9" spans="1:40" ht="16.5" customHeight="1" x14ac:dyDescent="0.15">
      <c r="A9" s="227"/>
      <c r="B9" s="228"/>
      <c r="C9" s="228" t="s">
        <v>128</v>
      </c>
      <c r="D9" s="229"/>
      <c r="E9" s="228"/>
      <c r="F9" s="216">
        <v>511.43900000000002</v>
      </c>
      <c r="G9" s="216">
        <v>352.35700000000003</v>
      </c>
      <c r="H9" s="216">
        <v>159.08199999999999</v>
      </c>
      <c r="I9" s="216">
        <v>0</v>
      </c>
      <c r="J9" s="216">
        <v>575.65599999999995</v>
      </c>
      <c r="K9" s="216">
        <v>387.214</v>
      </c>
      <c r="L9" s="216">
        <v>188.44200000000001</v>
      </c>
      <c r="M9" s="216">
        <v>0</v>
      </c>
      <c r="N9" s="216">
        <v>630.94399999999996</v>
      </c>
      <c r="O9" s="216">
        <v>416.24200000000002</v>
      </c>
      <c r="P9" s="216">
        <v>214.702</v>
      </c>
      <c r="Q9" s="216">
        <v>0</v>
      </c>
      <c r="R9" s="216">
        <v>658.49199999999996</v>
      </c>
      <c r="S9" s="216">
        <v>429.70299999999997</v>
      </c>
      <c r="T9" s="216">
        <v>228.78899999999999</v>
      </c>
      <c r="U9" s="216">
        <v>0</v>
      </c>
      <c r="V9" s="216">
        <v>709.82600000000002</v>
      </c>
      <c r="W9" s="216">
        <v>453.096</v>
      </c>
      <c r="X9" s="216">
        <v>256.73</v>
      </c>
      <c r="Y9" s="218">
        <v>0</v>
      </c>
      <c r="Z9" s="216">
        <v>819.32399999999996</v>
      </c>
      <c r="AA9" s="216">
        <v>517.88499999999999</v>
      </c>
      <c r="AB9" s="216">
        <v>301.43900000000002</v>
      </c>
      <c r="AC9" s="216">
        <v>0</v>
      </c>
      <c r="AD9" s="216">
        <v>805.99300000000005</v>
      </c>
      <c r="AE9" s="216">
        <v>499.50200000000001</v>
      </c>
      <c r="AF9" s="216">
        <v>306.49099999999999</v>
      </c>
      <c r="AG9" s="216">
        <v>0</v>
      </c>
      <c r="AH9" s="216">
        <v>831.43700000000001</v>
      </c>
      <c r="AI9" s="216">
        <v>507.51</v>
      </c>
      <c r="AJ9" s="216">
        <v>323.92700000000002</v>
      </c>
      <c r="AK9" s="216">
        <v>0</v>
      </c>
      <c r="AL9" s="216">
        <v>839.65200000000004</v>
      </c>
      <c r="AM9" s="216">
        <v>505.31299999999999</v>
      </c>
      <c r="AN9" s="216">
        <v>334.339</v>
      </c>
    </row>
    <row r="10" spans="1:40" ht="16.5" customHeight="1" x14ac:dyDescent="0.15">
      <c r="A10" s="230"/>
      <c r="B10" s="230"/>
      <c r="C10" s="230"/>
      <c r="D10" s="231" t="s">
        <v>129</v>
      </c>
      <c r="E10" s="232"/>
      <c r="F10" s="233">
        <v>0</v>
      </c>
      <c r="G10" s="233">
        <v>0</v>
      </c>
      <c r="H10" s="233">
        <v>0</v>
      </c>
      <c r="I10" s="233">
        <v>0</v>
      </c>
      <c r="J10" s="233">
        <v>0</v>
      </c>
      <c r="K10" s="233">
        <v>0</v>
      </c>
      <c r="L10" s="233">
        <v>0</v>
      </c>
      <c r="M10" s="233">
        <v>0</v>
      </c>
      <c r="N10" s="233">
        <v>0</v>
      </c>
      <c r="O10" s="233">
        <v>0</v>
      </c>
      <c r="P10" s="233">
        <v>0</v>
      </c>
      <c r="Q10" s="233">
        <v>0</v>
      </c>
      <c r="R10" s="233">
        <v>0</v>
      </c>
      <c r="S10" s="233">
        <v>0</v>
      </c>
      <c r="T10" s="233">
        <v>0</v>
      </c>
      <c r="U10" s="233">
        <v>0</v>
      </c>
      <c r="V10" s="233">
        <v>0</v>
      </c>
      <c r="W10" s="233">
        <v>0</v>
      </c>
      <c r="X10" s="233">
        <v>0</v>
      </c>
      <c r="Y10" s="234">
        <v>0</v>
      </c>
      <c r="Z10" s="233">
        <v>0</v>
      </c>
      <c r="AA10" s="233">
        <v>0</v>
      </c>
      <c r="AB10" s="233">
        <v>0</v>
      </c>
      <c r="AC10" s="235">
        <v>0</v>
      </c>
      <c r="AD10" s="233">
        <v>0</v>
      </c>
      <c r="AE10" s="233">
        <v>0</v>
      </c>
      <c r="AF10" s="233">
        <v>0</v>
      </c>
      <c r="AG10" s="235">
        <v>0</v>
      </c>
      <c r="AH10" s="233">
        <v>0</v>
      </c>
      <c r="AI10" s="233">
        <v>0</v>
      </c>
      <c r="AJ10" s="233">
        <v>0</v>
      </c>
      <c r="AK10" s="235">
        <v>0</v>
      </c>
      <c r="AL10" s="233">
        <v>0</v>
      </c>
      <c r="AM10" s="233">
        <v>0</v>
      </c>
      <c r="AN10" s="233">
        <v>0</v>
      </c>
    </row>
    <row r="11" spans="1:40" ht="16.5" customHeight="1" x14ac:dyDescent="0.15">
      <c r="A11" s="236"/>
      <c r="B11" s="236"/>
      <c r="C11" s="236"/>
      <c r="D11" s="237" t="s">
        <v>130</v>
      </c>
      <c r="E11" s="236"/>
      <c r="F11" s="233">
        <v>110.298</v>
      </c>
      <c r="G11" s="233">
        <v>96.548000000000002</v>
      </c>
      <c r="H11" s="233">
        <v>13.75</v>
      </c>
      <c r="I11" s="233">
        <v>0</v>
      </c>
      <c r="J11" s="233">
        <v>112.29300000000001</v>
      </c>
      <c r="K11" s="233">
        <v>98.213999999999999</v>
      </c>
      <c r="L11" s="233">
        <v>14.079000000000001</v>
      </c>
      <c r="M11" s="233">
        <v>0</v>
      </c>
      <c r="N11" s="233">
        <v>114.69799999999999</v>
      </c>
      <c r="O11" s="233">
        <v>100.24</v>
      </c>
      <c r="P11" s="233">
        <v>14.458</v>
      </c>
      <c r="Q11" s="233">
        <v>0</v>
      </c>
      <c r="R11" s="233">
        <v>116.78700000000001</v>
      </c>
      <c r="S11" s="233">
        <v>101.962</v>
      </c>
      <c r="T11" s="233">
        <v>14.824999999999999</v>
      </c>
      <c r="U11" s="233">
        <v>0</v>
      </c>
      <c r="V11" s="233">
        <v>119.785</v>
      </c>
      <c r="W11" s="233">
        <v>104.20399999999999</v>
      </c>
      <c r="X11" s="233">
        <v>15.581</v>
      </c>
      <c r="Y11" s="234">
        <v>0</v>
      </c>
      <c r="Z11" s="233">
        <v>119.92700000000001</v>
      </c>
      <c r="AA11" s="233">
        <v>104.062</v>
      </c>
      <c r="AB11" s="233">
        <v>15.865</v>
      </c>
      <c r="AC11" s="235">
        <v>0</v>
      </c>
      <c r="AD11" s="233">
        <v>128.46100000000001</v>
      </c>
      <c r="AE11" s="233">
        <v>111.452</v>
      </c>
      <c r="AF11" s="233">
        <v>17.009</v>
      </c>
      <c r="AG11" s="235">
        <v>0</v>
      </c>
      <c r="AH11" s="233">
        <v>131.41</v>
      </c>
      <c r="AI11" s="233">
        <v>113.88500000000001</v>
      </c>
      <c r="AJ11" s="233">
        <v>17.524999999999999</v>
      </c>
      <c r="AK11" s="235">
        <v>0</v>
      </c>
      <c r="AL11" s="233">
        <v>133.76499999999999</v>
      </c>
      <c r="AM11" s="233">
        <v>115.607</v>
      </c>
      <c r="AN11" s="233">
        <v>18.158000000000001</v>
      </c>
    </row>
    <row r="12" spans="1:40" ht="16.5" customHeight="1" x14ac:dyDescent="0.15">
      <c r="A12" s="230"/>
      <c r="B12" s="230"/>
      <c r="C12" s="230"/>
      <c r="D12" s="224" t="s">
        <v>131</v>
      </c>
      <c r="E12" s="232"/>
      <c r="F12" s="238">
        <v>0</v>
      </c>
      <c r="G12" s="238">
        <v>0</v>
      </c>
      <c r="H12" s="238">
        <v>0</v>
      </c>
      <c r="I12" s="238">
        <v>0</v>
      </c>
      <c r="J12" s="238">
        <v>0</v>
      </c>
      <c r="K12" s="238">
        <v>0</v>
      </c>
      <c r="L12" s="238">
        <v>0</v>
      </c>
      <c r="M12" s="238">
        <v>0</v>
      </c>
      <c r="N12" s="238">
        <v>0</v>
      </c>
      <c r="O12" s="238">
        <v>0</v>
      </c>
      <c r="P12" s="238">
        <v>0</v>
      </c>
      <c r="Q12" s="238">
        <v>0</v>
      </c>
      <c r="R12" s="238">
        <v>0</v>
      </c>
      <c r="S12" s="238">
        <v>0</v>
      </c>
      <c r="T12" s="238">
        <v>0</v>
      </c>
      <c r="U12" s="238">
        <v>0</v>
      </c>
      <c r="V12" s="238">
        <v>0</v>
      </c>
      <c r="W12" s="238">
        <v>0</v>
      </c>
      <c r="X12" s="238">
        <v>0</v>
      </c>
      <c r="Y12" s="239">
        <v>0</v>
      </c>
      <c r="Z12" s="238">
        <v>0</v>
      </c>
      <c r="AA12" s="238">
        <v>0</v>
      </c>
      <c r="AB12" s="238">
        <v>0</v>
      </c>
      <c r="AC12" s="238">
        <v>0</v>
      </c>
      <c r="AD12" s="238">
        <v>0</v>
      </c>
      <c r="AE12" s="238">
        <v>0</v>
      </c>
      <c r="AF12" s="238">
        <v>0</v>
      </c>
      <c r="AG12" s="238">
        <v>0</v>
      </c>
      <c r="AH12" s="238">
        <v>0</v>
      </c>
      <c r="AI12" s="238">
        <v>0</v>
      </c>
      <c r="AJ12" s="238">
        <v>0</v>
      </c>
      <c r="AK12" s="238">
        <v>0</v>
      </c>
      <c r="AL12" s="238">
        <v>0</v>
      </c>
      <c r="AM12" s="238">
        <v>0</v>
      </c>
      <c r="AN12" s="238">
        <v>0</v>
      </c>
    </row>
    <row r="13" spans="1:40" ht="16.5" customHeight="1" x14ac:dyDescent="0.15">
      <c r="A13" s="240"/>
      <c r="B13" s="241"/>
      <c r="C13" s="241"/>
      <c r="D13" s="241" t="s">
        <v>132</v>
      </c>
      <c r="E13" s="241"/>
      <c r="F13" s="242">
        <v>401.14100000000002</v>
      </c>
      <c r="G13" s="242">
        <v>255.809</v>
      </c>
      <c r="H13" s="242">
        <v>145.33199999999999</v>
      </c>
      <c r="I13" s="242">
        <v>0</v>
      </c>
      <c r="J13" s="242">
        <v>463.363</v>
      </c>
      <c r="K13" s="242">
        <v>289</v>
      </c>
      <c r="L13" s="242">
        <v>174.363</v>
      </c>
      <c r="M13" s="242">
        <v>0</v>
      </c>
      <c r="N13" s="242">
        <v>516.24599999999998</v>
      </c>
      <c r="O13" s="242">
        <v>316.00200000000001</v>
      </c>
      <c r="P13" s="242">
        <v>200.244</v>
      </c>
      <c r="Q13" s="242">
        <v>0</v>
      </c>
      <c r="R13" s="242">
        <v>541.70500000000004</v>
      </c>
      <c r="S13" s="242">
        <v>327.74099999999999</v>
      </c>
      <c r="T13" s="242">
        <v>213.964</v>
      </c>
      <c r="U13" s="242">
        <v>0</v>
      </c>
      <c r="V13" s="242">
        <v>590.04100000000005</v>
      </c>
      <c r="W13" s="242">
        <v>348.892</v>
      </c>
      <c r="X13" s="242">
        <v>241.149</v>
      </c>
      <c r="Y13" s="243">
        <v>0</v>
      </c>
      <c r="Z13" s="242">
        <v>699.39700000000005</v>
      </c>
      <c r="AA13" s="242">
        <v>413.82299999999998</v>
      </c>
      <c r="AB13" s="242">
        <v>285.57400000000001</v>
      </c>
      <c r="AC13" s="242">
        <v>0</v>
      </c>
      <c r="AD13" s="242">
        <v>677.53200000000004</v>
      </c>
      <c r="AE13" s="242">
        <v>388.05</v>
      </c>
      <c r="AF13" s="242">
        <v>289.48200000000003</v>
      </c>
      <c r="AG13" s="242">
        <v>0</v>
      </c>
      <c r="AH13" s="242">
        <v>700.02700000000004</v>
      </c>
      <c r="AI13" s="242">
        <v>393.625</v>
      </c>
      <c r="AJ13" s="242">
        <v>306.40199999999999</v>
      </c>
      <c r="AK13" s="242">
        <v>0</v>
      </c>
      <c r="AL13" s="242">
        <v>705.88699999999994</v>
      </c>
      <c r="AM13" s="242">
        <v>389.70600000000002</v>
      </c>
      <c r="AN13" s="242">
        <v>316.18099999999998</v>
      </c>
    </row>
    <row r="14" spans="1:40" ht="16.5" customHeight="1" x14ac:dyDescent="0.15">
      <c r="A14" s="224"/>
      <c r="B14" s="224"/>
      <c r="C14" s="224" t="s">
        <v>133</v>
      </c>
      <c r="D14" s="224"/>
      <c r="E14" s="224"/>
      <c r="F14" s="216">
        <v>0</v>
      </c>
      <c r="G14" s="216">
        <v>0</v>
      </c>
      <c r="H14" s="216">
        <v>0</v>
      </c>
      <c r="I14" s="216">
        <v>0</v>
      </c>
      <c r="J14" s="216">
        <v>0</v>
      </c>
      <c r="K14" s="216">
        <v>0</v>
      </c>
      <c r="L14" s="216">
        <v>0</v>
      </c>
      <c r="M14" s="216">
        <v>0</v>
      </c>
      <c r="N14" s="216">
        <v>0</v>
      </c>
      <c r="O14" s="216">
        <v>0</v>
      </c>
      <c r="P14" s="216">
        <v>0</v>
      </c>
      <c r="Q14" s="216">
        <v>0</v>
      </c>
      <c r="R14" s="216">
        <v>0</v>
      </c>
      <c r="S14" s="216">
        <v>0</v>
      </c>
      <c r="T14" s="216">
        <v>0</v>
      </c>
      <c r="U14" s="216">
        <v>0</v>
      </c>
      <c r="V14" s="216">
        <v>0</v>
      </c>
      <c r="W14" s="216">
        <v>0</v>
      </c>
      <c r="X14" s="216">
        <v>0</v>
      </c>
      <c r="Y14" s="218">
        <v>0</v>
      </c>
      <c r="Z14" s="216">
        <v>0</v>
      </c>
      <c r="AA14" s="216">
        <v>0</v>
      </c>
      <c r="AB14" s="216">
        <v>0</v>
      </c>
      <c r="AC14" s="216">
        <v>0</v>
      </c>
      <c r="AD14" s="216">
        <v>0</v>
      </c>
      <c r="AE14" s="216">
        <v>0</v>
      </c>
      <c r="AF14" s="216">
        <v>0</v>
      </c>
      <c r="AG14" s="216">
        <v>0</v>
      </c>
      <c r="AH14" s="216">
        <v>0</v>
      </c>
      <c r="AI14" s="216">
        <v>0</v>
      </c>
      <c r="AJ14" s="216">
        <v>0</v>
      </c>
      <c r="AK14" s="216">
        <v>0</v>
      </c>
      <c r="AL14" s="216">
        <v>0</v>
      </c>
      <c r="AM14" s="216">
        <v>0</v>
      </c>
      <c r="AN14" s="216">
        <v>0</v>
      </c>
    </row>
    <row r="15" spans="1:40" ht="16.5" customHeight="1" x14ac:dyDescent="0.15">
      <c r="A15" s="244"/>
      <c r="B15" s="228"/>
      <c r="C15" s="228" t="s">
        <v>134</v>
      </c>
      <c r="D15" s="245"/>
      <c r="E15" s="245"/>
      <c r="F15" s="216">
        <v>6852.5140000000001</v>
      </c>
      <c r="G15" s="216">
        <v>5145.0360000000001</v>
      </c>
      <c r="H15" s="216">
        <v>1707.4780000000001</v>
      </c>
      <c r="I15" s="216">
        <v>0</v>
      </c>
      <c r="J15" s="216">
        <v>7156.8950000000004</v>
      </c>
      <c r="K15" s="216">
        <v>5375.69</v>
      </c>
      <c r="L15" s="216">
        <v>1781.2049999999999</v>
      </c>
      <c r="M15" s="216">
        <v>0</v>
      </c>
      <c r="N15" s="216">
        <v>7391.53</v>
      </c>
      <c r="O15" s="216">
        <v>5551.3990000000003</v>
      </c>
      <c r="P15" s="216">
        <v>1840.1310000000001</v>
      </c>
      <c r="Q15" s="216">
        <v>0</v>
      </c>
      <c r="R15" s="216">
        <v>7684.1880000000001</v>
      </c>
      <c r="S15" s="216">
        <v>5799.3540000000003</v>
      </c>
      <c r="T15" s="216">
        <v>1884.8340000000001</v>
      </c>
      <c r="U15" s="216">
        <v>0</v>
      </c>
      <c r="V15" s="216">
        <v>7944.2259999999997</v>
      </c>
      <c r="W15" s="216">
        <v>5978.7460000000001</v>
      </c>
      <c r="X15" s="216">
        <v>1965.48</v>
      </c>
      <c r="Y15" s="218">
        <v>0</v>
      </c>
      <c r="Z15" s="216">
        <v>8043.2550000000001</v>
      </c>
      <c r="AA15" s="216">
        <v>6144.0410000000002</v>
      </c>
      <c r="AB15" s="216">
        <v>1899.2139999999999</v>
      </c>
      <c r="AC15" s="216">
        <v>0</v>
      </c>
      <c r="AD15" s="216">
        <v>8204.6720000000005</v>
      </c>
      <c r="AE15" s="216">
        <v>6291.5649999999996</v>
      </c>
      <c r="AF15" s="216">
        <v>1913.107</v>
      </c>
      <c r="AG15" s="216">
        <v>0</v>
      </c>
      <c r="AH15" s="216">
        <v>8533.6810000000005</v>
      </c>
      <c r="AI15" s="216">
        <v>6535.5649999999996</v>
      </c>
      <c r="AJ15" s="216">
        <v>1998.116</v>
      </c>
      <c r="AK15" s="216">
        <v>0</v>
      </c>
      <c r="AL15" s="216">
        <v>8810.5810000000001</v>
      </c>
      <c r="AM15" s="216">
        <v>6717.16</v>
      </c>
      <c r="AN15" s="216">
        <v>2093.4209999999998</v>
      </c>
    </row>
    <row r="16" spans="1:40" ht="16.5" customHeight="1" x14ac:dyDescent="0.15">
      <c r="A16" s="246"/>
      <c r="B16" s="230"/>
      <c r="C16" s="230"/>
      <c r="D16" s="247" t="s">
        <v>135</v>
      </c>
      <c r="E16" s="247"/>
      <c r="F16" s="238">
        <v>0</v>
      </c>
      <c r="G16" s="238">
        <v>0</v>
      </c>
      <c r="H16" s="238">
        <v>0</v>
      </c>
      <c r="I16" s="238">
        <v>0</v>
      </c>
      <c r="J16" s="238">
        <v>0</v>
      </c>
      <c r="K16" s="238">
        <v>0</v>
      </c>
      <c r="L16" s="238">
        <v>0</v>
      </c>
      <c r="M16" s="238">
        <v>0</v>
      </c>
      <c r="N16" s="238">
        <v>0</v>
      </c>
      <c r="O16" s="238">
        <v>0</v>
      </c>
      <c r="P16" s="238">
        <v>0</v>
      </c>
      <c r="Q16" s="238">
        <v>0</v>
      </c>
      <c r="R16" s="238">
        <v>0</v>
      </c>
      <c r="S16" s="238">
        <v>0</v>
      </c>
      <c r="T16" s="238">
        <v>0</v>
      </c>
      <c r="U16" s="238">
        <v>0</v>
      </c>
      <c r="V16" s="238">
        <v>0</v>
      </c>
      <c r="W16" s="238">
        <v>0</v>
      </c>
      <c r="X16" s="238">
        <v>0</v>
      </c>
      <c r="Y16" s="239">
        <v>0</v>
      </c>
      <c r="Z16" s="238">
        <v>0</v>
      </c>
      <c r="AA16" s="238">
        <v>0</v>
      </c>
      <c r="AB16" s="238">
        <v>0</v>
      </c>
      <c r="AC16" s="238">
        <v>0</v>
      </c>
      <c r="AD16" s="238">
        <v>0</v>
      </c>
      <c r="AE16" s="238">
        <v>0</v>
      </c>
      <c r="AF16" s="238">
        <v>0</v>
      </c>
      <c r="AG16" s="238">
        <v>0</v>
      </c>
      <c r="AH16" s="238">
        <v>0</v>
      </c>
      <c r="AI16" s="238">
        <v>0</v>
      </c>
      <c r="AJ16" s="238">
        <v>0</v>
      </c>
      <c r="AK16" s="238">
        <v>0</v>
      </c>
      <c r="AL16" s="238">
        <v>0</v>
      </c>
      <c r="AM16" s="238">
        <v>0</v>
      </c>
      <c r="AN16" s="238">
        <v>0</v>
      </c>
    </row>
    <row r="17" spans="1:40" ht="16.5" customHeight="1" x14ac:dyDescent="0.15">
      <c r="A17" s="248"/>
      <c r="B17" s="248"/>
      <c r="C17" s="248"/>
      <c r="D17" s="248" t="s">
        <v>136</v>
      </c>
      <c r="E17" s="248"/>
      <c r="F17" s="238">
        <v>5985.4790000000003</v>
      </c>
      <c r="G17" s="238">
        <v>4834.0780000000004</v>
      </c>
      <c r="H17" s="238">
        <v>1151.4010000000001</v>
      </c>
      <c r="I17" s="238">
        <v>0</v>
      </c>
      <c r="J17" s="238">
        <v>6297.3789999999999</v>
      </c>
      <c r="K17" s="238">
        <v>5070.8639999999996</v>
      </c>
      <c r="L17" s="238">
        <v>1226.5150000000001</v>
      </c>
      <c r="M17" s="238">
        <v>0</v>
      </c>
      <c r="N17" s="238">
        <v>6542.7039999999997</v>
      </c>
      <c r="O17" s="238">
        <v>5254.09</v>
      </c>
      <c r="P17" s="238">
        <v>1288.614</v>
      </c>
      <c r="Q17" s="238">
        <v>0</v>
      </c>
      <c r="R17" s="238">
        <v>6886.7619999999997</v>
      </c>
      <c r="S17" s="238">
        <v>5522.5460000000003</v>
      </c>
      <c r="T17" s="238">
        <v>1364.2159999999999</v>
      </c>
      <c r="U17" s="238">
        <v>0</v>
      </c>
      <c r="V17" s="238">
        <v>7136.5590000000002</v>
      </c>
      <c r="W17" s="238">
        <v>5702.2809999999999</v>
      </c>
      <c r="X17" s="238">
        <v>1434.278</v>
      </c>
      <c r="Y17" s="239">
        <v>0</v>
      </c>
      <c r="Z17" s="238">
        <v>7355.3370000000004</v>
      </c>
      <c r="AA17" s="238">
        <v>5859.4369999999999</v>
      </c>
      <c r="AB17" s="238">
        <v>1495.9</v>
      </c>
      <c r="AC17" s="238">
        <v>0</v>
      </c>
      <c r="AD17" s="238">
        <v>7576.4160000000002</v>
      </c>
      <c r="AE17" s="238">
        <v>6019.0630000000001</v>
      </c>
      <c r="AF17" s="238">
        <v>1557.3530000000001</v>
      </c>
      <c r="AG17" s="238">
        <v>0</v>
      </c>
      <c r="AH17" s="238">
        <v>7927.5209999999997</v>
      </c>
      <c r="AI17" s="238">
        <v>6268.4070000000002</v>
      </c>
      <c r="AJ17" s="238">
        <v>1659.114</v>
      </c>
      <c r="AK17" s="238">
        <v>0</v>
      </c>
      <c r="AL17" s="238">
        <v>8194.8819999999996</v>
      </c>
      <c r="AM17" s="238">
        <v>6447.5640000000003</v>
      </c>
      <c r="AN17" s="238">
        <v>1747.318</v>
      </c>
    </row>
    <row r="18" spans="1:40" ht="16.5" customHeight="1" x14ac:dyDescent="0.15">
      <c r="A18" s="246"/>
      <c r="B18" s="248"/>
      <c r="C18" s="248"/>
      <c r="D18" s="249" t="s">
        <v>137</v>
      </c>
      <c r="E18" s="247"/>
      <c r="F18" s="238">
        <v>0</v>
      </c>
      <c r="G18" s="238">
        <v>0</v>
      </c>
      <c r="H18" s="238">
        <v>0</v>
      </c>
      <c r="I18" s="238">
        <v>0</v>
      </c>
      <c r="J18" s="238">
        <v>0</v>
      </c>
      <c r="K18" s="238">
        <v>0</v>
      </c>
      <c r="L18" s="238">
        <v>0</v>
      </c>
      <c r="M18" s="238">
        <v>0</v>
      </c>
      <c r="N18" s="238">
        <v>0</v>
      </c>
      <c r="O18" s="238">
        <v>0</v>
      </c>
      <c r="P18" s="238">
        <v>0</v>
      </c>
      <c r="Q18" s="238">
        <v>0</v>
      </c>
      <c r="R18" s="238">
        <v>0</v>
      </c>
      <c r="S18" s="238">
        <v>0</v>
      </c>
      <c r="T18" s="238">
        <v>0</v>
      </c>
      <c r="U18" s="238">
        <v>0</v>
      </c>
      <c r="V18" s="238">
        <v>0</v>
      </c>
      <c r="W18" s="238">
        <v>0</v>
      </c>
      <c r="X18" s="238">
        <v>0</v>
      </c>
      <c r="Y18" s="239">
        <v>0</v>
      </c>
      <c r="Z18" s="238">
        <v>0</v>
      </c>
      <c r="AA18" s="238">
        <v>0</v>
      </c>
      <c r="AB18" s="238">
        <v>0</v>
      </c>
      <c r="AC18" s="238">
        <v>0</v>
      </c>
      <c r="AD18" s="238">
        <v>0</v>
      </c>
      <c r="AE18" s="238">
        <v>0</v>
      </c>
      <c r="AF18" s="238">
        <v>0</v>
      </c>
      <c r="AG18" s="238">
        <v>0</v>
      </c>
      <c r="AH18" s="238">
        <v>0</v>
      </c>
      <c r="AI18" s="238">
        <v>0</v>
      </c>
      <c r="AJ18" s="238">
        <v>0</v>
      </c>
      <c r="AK18" s="238">
        <v>0</v>
      </c>
      <c r="AL18" s="238">
        <v>0</v>
      </c>
      <c r="AM18" s="238">
        <v>0</v>
      </c>
      <c r="AN18" s="238">
        <v>0</v>
      </c>
    </row>
    <row r="19" spans="1:40" ht="16.5" customHeight="1" x14ac:dyDescent="0.15">
      <c r="A19" s="248"/>
      <c r="B19" s="250"/>
      <c r="C19" s="250"/>
      <c r="D19" s="250" t="s">
        <v>138</v>
      </c>
      <c r="E19" s="250"/>
      <c r="F19" s="242">
        <v>867.03499999999997</v>
      </c>
      <c r="G19" s="242">
        <v>310.95800000000003</v>
      </c>
      <c r="H19" s="242">
        <v>556.077</v>
      </c>
      <c r="I19" s="242">
        <v>0</v>
      </c>
      <c r="J19" s="242">
        <v>859.51599999999996</v>
      </c>
      <c r="K19" s="242">
        <v>304.82600000000002</v>
      </c>
      <c r="L19" s="242">
        <v>554.69000000000005</v>
      </c>
      <c r="M19" s="242">
        <v>0</v>
      </c>
      <c r="N19" s="242">
        <v>848.82600000000002</v>
      </c>
      <c r="O19" s="242">
        <v>297.30900000000003</v>
      </c>
      <c r="P19" s="242">
        <v>551.51700000000005</v>
      </c>
      <c r="Q19" s="242">
        <v>0</v>
      </c>
      <c r="R19" s="242">
        <v>797.42600000000004</v>
      </c>
      <c r="S19" s="242">
        <v>276.80799999999999</v>
      </c>
      <c r="T19" s="242">
        <v>520.61800000000005</v>
      </c>
      <c r="U19" s="242">
        <v>0</v>
      </c>
      <c r="V19" s="242">
        <v>807.66700000000003</v>
      </c>
      <c r="W19" s="242">
        <v>276.46499999999997</v>
      </c>
      <c r="X19" s="242">
        <v>531.202</v>
      </c>
      <c r="Y19" s="243">
        <v>0</v>
      </c>
      <c r="Z19" s="242">
        <v>687.91800000000001</v>
      </c>
      <c r="AA19" s="242">
        <v>284.60399999999998</v>
      </c>
      <c r="AB19" s="242">
        <v>403.31400000000002</v>
      </c>
      <c r="AC19" s="242">
        <v>0</v>
      </c>
      <c r="AD19" s="242">
        <v>628.25599999999997</v>
      </c>
      <c r="AE19" s="242">
        <v>272.50200000000001</v>
      </c>
      <c r="AF19" s="242">
        <v>355.75400000000002</v>
      </c>
      <c r="AG19" s="242">
        <v>0</v>
      </c>
      <c r="AH19" s="242">
        <v>606.16</v>
      </c>
      <c r="AI19" s="242">
        <v>267.15800000000002</v>
      </c>
      <c r="AJ19" s="242">
        <v>339.00200000000001</v>
      </c>
      <c r="AK19" s="242">
        <v>0</v>
      </c>
      <c r="AL19" s="242">
        <v>615.69899999999996</v>
      </c>
      <c r="AM19" s="242">
        <v>269.596</v>
      </c>
      <c r="AN19" s="242">
        <v>346.10300000000001</v>
      </c>
    </row>
    <row r="20" spans="1:40" ht="16.5" customHeight="1" x14ac:dyDescent="0.15">
      <c r="A20" s="224"/>
      <c r="B20" s="225"/>
      <c r="C20" s="251" t="s">
        <v>139</v>
      </c>
      <c r="D20" s="225"/>
      <c r="E20" s="225"/>
      <c r="F20" s="216">
        <v>0</v>
      </c>
      <c r="G20" s="216">
        <v>0</v>
      </c>
      <c r="H20" s="216">
        <v>0</v>
      </c>
      <c r="I20" s="216">
        <v>0</v>
      </c>
      <c r="J20" s="216">
        <v>0</v>
      </c>
      <c r="K20" s="216">
        <v>0</v>
      </c>
      <c r="L20" s="216">
        <v>0</v>
      </c>
      <c r="M20" s="216">
        <v>0</v>
      </c>
      <c r="N20" s="216">
        <v>0</v>
      </c>
      <c r="O20" s="216">
        <v>0</v>
      </c>
      <c r="P20" s="216">
        <v>0</v>
      </c>
      <c r="Q20" s="216">
        <v>0</v>
      </c>
      <c r="R20" s="216">
        <v>0</v>
      </c>
      <c r="S20" s="216">
        <v>0</v>
      </c>
      <c r="T20" s="216">
        <v>0</v>
      </c>
      <c r="U20" s="216">
        <v>0</v>
      </c>
      <c r="V20" s="216">
        <v>0</v>
      </c>
      <c r="W20" s="216">
        <v>0</v>
      </c>
      <c r="X20" s="216">
        <v>0</v>
      </c>
      <c r="Y20" s="218">
        <v>0</v>
      </c>
      <c r="Z20" s="216">
        <v>0</v>
      </c>
      <c r="AA20" s="216">
        <v>0</v>
      </c>
      <c r="AB20" s="216">
        <v>0</v>
      </c>
      <c r="AC20" s="216">
        <v>0</v>
      </c>
      <c r="AD20" s="216">
        <v>0</v>
      </c>
      <c r="AE20" s="216">
        <v>0</v>
      </c>
      <c r="AF20" s="216">
        <v>0</v>
      </c>
      <c r="AG20" s="216">
        <v>0</v>
      </c>
      <c r="AH20" s="216">
        <v>0</v>
      </c>
      <c r="AI20" s="216">
        <v>0</v>
      </c>
      <c r="AJ20" s="216">
        <v>0</v>
      </c>
      <c r="AK20" s="216">
        <v>0</v>
      </c>
      <c r="AL20" s="216">
        <v>0</v>
      </c>
      <c r="AM20" s="216">
        <v>0</v>
      </c>
      <c r="AN20" s="216">
        <v>0</v>
      </c>
    </row>
    <row r="21" spans="1:40" ht="16.5" customHeight="1" x14ac:dyDescent="0.15">
      <c r="A21" s="224"/>
      <c r="B21" s="228"/>
      <c r="C21" s="228" t="s">
        <v>140</v>
      </c>
      <c r="D21" s="228"/>
      <c r="E21" s="228"/>
      <c r="F21" s="216">
        <v>2493.27</v>
      </c>
      <c r="G21" s="216">
        <v>247.39599999999999</v>
      </c>
      <c r="H21" s="216">
        <v>2245.8739999999998</v>
      </c>
      <c r="I21" s="216">
        <v>0</v>
      </c>
      <c r="J21" s="216">
        <v>2592.9029999999998</v>
      </c>
      <c r="K21" s="216">
        <v>250.208</v>
      </c>
      <c r="L21" s="216">
        <v>2342.6950000000002</v>
      </c>
      <c r="M21" s="216">
        <v>0</v>
      </c>
      <c r="N21" s="216">
        <v>2675.0149999999999</v>
      </c>
      <c r="O21" s="216">
        <v>255.65899999999999</v>
      </c>
      <c r="P21" s="216">
        <v>2419.3560000000002</v>
      </c>
      <c r="Q21" s="216">
        <v>0</v>
      </c>
      <c r="R21" s="216">
        <v>2809.6039999999998</v>
      </c>
      <c r="S21" s="216">
        <v>260.59800000000001</v>
      </c>
      <c r="T21" s="216">
        <v>2549.0059999999999</v>
      </c>
      <c r="U21" s="216">
        <v>0</v>
      </c>
      <c r="V21" s="216">
        <v>3134.7109999999998</v>
      </c>
      <c r="W21" s="216">
        <v>265.18700000000001</v>
      </c>
      <c r="X21" s="216">
        <v>2869.5239999999999</v>
      </c>
      <c r="Y21" s="218">
        <v>0</v>
      </c>
      <c r="Z21" s="216">
        <v>3149.0889999999999</v>
      </c>
      <c r="AA21" s="216">
        <v>247.49199999999999</v>
      </c>
      <c r="AB21" s="216">
        <v>2901.5970000000002</v>
      </c>
      <c r="AC21" s="216">
        <v>0</v>
      </c>
      <c r="AD21" s="216">
        <v>3243.9490000000001</v>
      </c>
      <c r="AE21" s="216">
        <v>245.416</v>
      </c>
      <c r="AF21" s="216">
        <v>2998.5329999999999</v>
      </c>
      <c r="AG21" s="216">
        <v>0</v>
      </c>
      <c r="AH21" s="216">
        <v>3406.5786569032498</v>
      </c>
      <c r="AI21" s="216">
        <v>255.94131304882001</v>
      </c>
      <c r="AJ21" s="216">
        <v>3150.6373438544301</v>
      </c>
      <c r="AK21" s="216">
        <v>0</v>
      </c>
      <c r="AL21" s="216">
        <v>3508.3943077092099</v>
      </c>
      <c r="AM21" s="216">
        <v>261.16102089079698</v>
      </c>
      <c r="AN21" s="216">
        <v>3247.2332868184199</v>
      </c>
    </row>
    <row r="22" spans="1:40" ht="16.5" customHeight="1" x14ac:dyDescent="0.15">
      <c r="A22" s="230"/>
      <c r="B22" s="230"/>
      <c r="C22" s="230"/>
      <c r="D22" s="224" t="s">
        <v>141</v>
      </c>
      <c r="E22" s="224"/>
      <c r="F22" s="233">
        <v>0</v>
      </c>
      <c r="G22" s="233">
        <v>0</v>
      </c>
      <c r="H22" s="233">
        <v>0</v>
      </c>
      <c r="I22" s="233">
        <v>0</v>
      </c>
      <c r="J22" s="233">
        <v>0</v>
      </c>
      <c r="K22" s="233">
        <v>0</v>
      </c>
      <c r="L22" s="233">
        <v>0</v>
      </c>
      <c r="M22" s="233">
        <v>0</v>
      </c>
      <c r="N22" s="233">
        <v>0</v>
      </c>
      <c r="O22" s="233">
        <v>0</v>
      </c>
      <c r="P22" s="233">
        <v>0</v>
      </c>
      <c r="Q22" s="233">
        <v>0</v>
      </c>
      <c r="R22" s="233">
        <v>0</v>
      </c>
      <c r="S22" s="233">
        <v>0</v>
      </c>
      <c r="T22" s="233">
        <v>0</v>
      </c>
      <c r="U22" s="233">
        <v>0</v>
      </c>
      <c r="V22" s="233">
        <v>0</v>
      </c>
      <c r="W22" s="233">
        <v>0</v>
      </c>
      <c r="X22" s="233">
        <v>0</v>
      </c>
      <c r="Y22" s="235">
        <v>0</v>
      </c>
      <c r="Z22" s="233">
        <v>0</v>
      </c>
      <c r="AA22" s="233">
        <v>0</v>
      </c>
      <c r="AB22" s="233">
        <v>0</v>
      </c>
      <c r="AC22" s="239">
        <v>0</v>
      </c>
      <c r="AD22" s="233">
        <v>0</v>
      </c>
      <c r="AE22" s="233">
        <v>0</v>
      </c>
      <c r="AF22" s="233">
        <v>0</v>
      </c>
      <c r="AG22" s="239">
        <v>0</v>
      </c>
      <c r="AH22" s="233">
        <v>0</v>
      </c>
      <c r="AI22" s="233">
        <v>0</v>
      </c>
      <c r="AJ22" s="233">
        <v>0</v>
      </c>
      <c r="AK22" s="239">
        <v>0</v>
      </c>
      <c r="AL22" s="233">
        <v>0</v>
      </c>
      <c r="AM22" s="233">
        <v>0</v>
      </c>
      <c r="AN22" s="233">
        <v>0</v>
      </c>
    </row>
    <row r="23" spans="1:40" ht="16.5" customHeight="1" x14ac:dyDescent="0.15">
      <c r="A23" s="252"/>
      <c r="B23" s="252"/>
      <c r="C23" s="252"/>
      <c r="D23" s="237" t="s">
        <v>142</v>
      </c>
      <c r="E23" s="252"/>
      <c r="F23" s="233">
        <v>2490.8389999999999</v>
      </c>
      <c r="G23" s="233">
        <v>245.93700000000001</v>
      </c>
      <c r="H23" s="233">
        <v>2244.902</v>
      </c>
      <c r="I23" s="233">
        <v>0</v>
      </c>
      <c r="J23" s="233">
        <v>2590.7800000000002</v>
      </c>
      <c r="K23" s="233">
        <v>248.934</v>
      </c>
      <c r="L23" s="233">
        <v>2341.846</v>
      </c>
      <c r="M23" s="233">
        <v>0</v>
      </c>
      <c r="N23" s="233">
        <v>2672.7550000000001</v>
      </c>
      <c r="O23" s="233">
        <v>254.23500000000001</v>
      </c>
      <c r="P23" s="233">
        <v>2418.52</v>
      </c>
      <c r="Q23" s="233">
        <v>0</v>
      </c>
      <c r="R23" s="233">
        <v>2807.0929999999998</v>
      </c>
      <c r="S23" s="233">
        <v>259.09199999999998</v>
      </c>
      <c r="T23" s="233">
        <v>2548.0010000000002</v>
      </c>
      <c r="U23" s="233">
        <v>0</v>
      </c>
      <c r="V23" s="233">
        <v>2893.087</v>
      </c>
      <c r="W23" s="233">
        <v>263.839</v>
      </c>
      <c r="X23" s="233">
        <v>2629.248</v>
      </c>
      <c r="Y23" s="235">
        <v>0</v>
      </c>
      <c r="Z23" s="233">
        <v>2865.7370000000001</v>
      </c>
      <c r="AA23" s="233">
        <v>246.214</v>
      </c>
      <c r="AB23" s="233">
        <v>2619.5230000000001</v>
      </c>
      <c r="AC23" s="239">
        <v>0</v>
      </c>
      <c r="AD23" s="233">
        <v>2940.2840000000001</v>
      </c>
      <c r="AE23" s="233">
        <v>244.351</v>
      </c>
      <c r="AF23" s="233">
        <v>2695.933</v>
      </c>
      <c r="AG23" s="239">
        <v>0</v>
      </c>
      <c r="AH23" s="233">
        <v>3069.8506569032502</v>
      </c>
      <c r="AI23" s="233">
        <v>248.46231304881999</v>
      </c>
      <c r="AJ23" s="233">
        <v>2821.3883438544299</v>
      </c>
      <c r="AK23" s="239">
        <v>0</v>
      </c>
      <c r="AL23" s="233">
        <v>3161.6943077092101</v>
      </c>
      <c r="AM23" s="233">
        <v>250.45402089079701</v>
      </c>
      <c r="AN23" s="233">
        <v>2911.2402868184199</v>
      </c>
    </row>
    <row r="24" spans="1:40" ht="16.5" customHeight="1" x14ac:dyDescent="0.15">
      <c r="A24" s="230"/>
      <c r="B24" s="230"/>
      <c r="C24" s="230"/>
      <c r="D24" s="224" t="s">
        <v>143</v>
      </c>
      <c r="E24" s="230"/>
      <c r="F24" s="239">
        <v>0</v>
      </c>
      <c r="G24" s="239">
        <v>0</v>
      </c>
      <c r="H24" s="239">
        <v>0</v>
      </c>
      <c r="I24" s="239">
        <v>0</v>
      </c>
      <c r="J24" s="239">
        <v>0</v>
      </c>
      <c r="K24" s="239">
        <v>0</v>
      </c>
      <c r="L24" s="239">
        <v>0</v>
      </c>
      <c r="M24" s="239">
        <v>0</v>
      </c>
      <c r="N24" s="239">
        <v>0</v>
      </c>
      <c r="O24" s="239">
        <v>0</v>
      </c>
      <c r="P24" s="239">
        <v>0</v>
      </c>
      <c r="Q24" s="239">
        <v>0</v>
      </c>
      <c r="R24" s="239">
        <v>0</v>
      </c>
      <c r="S24" s="239">
        <v>0</v>
      </c>
      <c r="T24" s="239">
        <v>0</v>
      </c>
      <c r="U24" s="239">
        <v>0</v>
      </c>
      <c r="V24" s="239">
        <v>0</v>
      </c>
      <c r="W24" s="239">
        <v>0</v>
      </c>
      <c r="X24" s="239">
        <v>0</v>
      </c>
      <c r="Y24" s="239">
        <v>0</v>
      </c>
      <c r="Z24" s="239">
        <v>0</v>
      </c>
      <c r="AA24" s="239">
        <v>0</v>
      </c>
      <c r="AB24" s="239">
        <v>0</v>
      </c>
      <c r="AC24" s="238">
        <v>0</v>
      </c>
      <c r="AD24" s="239">
        <v>0</v>
      </c>
      <c r="AE24" s="239">
        <v>0</v>
      </c>
      <c r="AF24" s="239">
        <v>0</v>
      </c>
      <c r="AG24" s="238">
        <v>0</v>
      </c>
      <c r="AH24" s="239">
        <v>0</v>
      </c>
      <c r="AI24" s="239">
        <v>0</v>
      </c>
      <c r="AJ24" s="239">
        <v>0</v>
      </c>
      <c r="AK24" s="238">
        <v>0</v>
      </c>
      <c r="AL24" s="239">
        <v>0</v>
      </c>
      <c r="AM24" s="239">
        <v>0</v>
      </c>
      <c r="AN24" s="239">
        <v>0</v>
      </c>
    </row>
    <row r="25" spans="1:40" ht="16.5" customHeight="1" x14ac:dyDescent="0.15">
      <c r="A25" s="237"/>
      <c r="B25" s="253"/>
      <c r="C25" s="253"/>
      <c r="D25" s="253" t="s">
        <v>144</v>
      </c>
      <c r="E25" s="253"/>
      <c r="F25" s="243">
        <v>2.431</v>
      </c>
      <c r="G25" s="243">
        <v>1.4590000000000001</v>
      </c>
      <c r="H25" s="243">
        <v>0.97199999999999998</v>
      </c>
      <c r="I25" s="243">
        <v>0</v>
      </c>
      <c r="J25" s="243">
        <v>2.1230000000000002</v>
      </c>
      <c r="K25" s="243">
        <v>1.274</v>
      </c>
      <c r="L25" s="243">
        <v>0.84899999999999998</v>
      </c>
      <c r="M25" s="243">
        <v>0</v>
      </c>
      <c r="N25" s="243">
        <v>2.2599999999999998</v>
      </c>
      <c r="O25" s="243">
        <v>1.4239999999999999</v>
      </c>
      <c r="P25" s="243">
        <v>0.83599999999999997</v>
      </c>
      <c r="Q25" s="243">
        <v>0</v>
      </c>
      <c r="R25" s="243">
        <v>2.5110000000000001</v>
      </c>
      <c r="S25" s="243">
        <v>1.506</v>
      </c>
      <c r="T25" s="243">
        <v>1.0049999999999999</v>
      </c>
      <c r="U25" s="243">
        <v>0</v>
      </c>
      <c r="V25" s="243">
        <v>241.624</v>
      </c>
      <c r="W25" s="243">
        <v>1.3480000000000001</v>
      </c>
      <c r="X25" s="243">
        <v>240.27600000000001</v>
      </c>
      <c r="Y25" s="243">
        <v>0</v>
      </c>
      <c r="Z25" s="243">
        <v>283.35199999999998</v>
      </c>
      <c r="AA25" s="243">
        <v>1.278</v>
      </c>
      <c r="AB25" s="243">
        <v>282.07400000000001</v>
      </c>
      <c r="AC25" s="242">
        <v>0</v>
      </c>
      <c r="AD25" s="243">
        <v>303.66500000000002</v>
      </c>
      <c r="AE25" s="243">
        <v>1.0649999999999999</v>
      </c>
      <c r="AF25" s="243">
        <v>302.60000000000002</v>
      </c>
      <c r="AG25" s="242">
        <v>0</v>
      </c>
      <c r="AH25" s="243">
        <v>336.72800000000001</v>
      </c>
      <c r="AI25" s="243">
        <v>7.4790000000000001</v>
      </c>
      <c r="AJ25" s="243">
        <v>329.24900000000002</v>
      </c>
      <c r="AK25" s="242">
        <v>0</v>
      </c>
      <c r="AL25" s="243">
        <v>346.7</v>
      </c>
      <c r="AM25" s="243">
        <v>10.707000000000001</v>
      </c>
      <c r="AN25" s="243">
        <v>335.99299999999999</v>
      </c>
    </row>
    <row r="26" spans="1:40" s="96" customFormat="1" ht="16.5" customHeight="1" x14ac:dyDescent="0.15">
      <c r="B26" s="231" t="s">
        <v>145</v>
      </c>
      <c r="C26" s="231"/>
      <c r="D26" s="231"/>
      <c r="E26" s="231"/>
      <c r="F26" s="231"/>
      <c r="G26" s="216">
        <v>0</v>
      </c>
      <c r="H26" s="216">
        <v>0</v>
      </c>
      <c r="I26" s="216">
        <v>0</v>
      </c>
      <c r="J26" s="216">
        <v>0</v>
      </c>
      <c r="K26" s="216">
        <v>0</v>
      </c>
      <c r="L26" s="216">
        <v>0</v>
      </c>
      <c r="M26" s="216">
        <v>0</v>
      </c>
      <c r="N26" s="216">
        <v>0</v>
      </c>
      <c r="O26" s="216">
        <v>0</v>
      </c>
      <c r="P26" s="216">
        <v>0</v>
      </c>
      <c r="Q26" s="216">
        <v>0</v>
      </c>
      <c r="R26" s="216">
        <v>0</v>
      </c>
      <c r="S26" s="216">
        <v>0</v>
      </c>
      <c r="T26" s="216">
        <v>0</v>
      </c>
      <c r="U26" s="216">
        <v>0</v>
      </c>
      <c r="V26" s="216">
        <v>0</v>
      </c>
      <c r="W26" s="216">
        <v>0</v>
      </c>
      <c r="X26" s="216">
        <v>0</v>
      </c>
      <c r="Y26" s="218">
        <v>0</v>
      </c>
      <c r="Z26" s="216">
        <v>0</v>
      </c>
      <c r="AA26" s="216">
        <v>0</v>
      </c>
      <c r="AB26" s="216">
        <v>0</v>
      </c>
      <c r="AC26" s="216">
        <v>0</v>
      </c>
      <c r="AD26" s="216">
        <v>0</v>
      </c>
      <c r="AE26" s="216">
        <v>0</v>
      </c>
      <c r="AF26" s="216">
        <v>0</v>
      </c>
      <c r="AG26" s="216">
        <v>0</v>
      </c>
      <c r="AH26" s="216">
        <v>0</v>
      </c>
      <c r="AI26" s="216">
        <v>0</v>
      </c>
      <c r="AJ26" s="216">
        <v>0</v>
      </c>
      <c r="AK26" s="216">
        <v>0</v>
      </c>
      <c r="AL26" s="216">
        <v>0</v>
      </c>
      <c r="AM26" s="216">
        <v>0</v>
      </c>
      <c r="AN26" s="216">
        <v>0</v>
      </c>
    </row>
    <row r="27" spans="1:40" ht="16.5" customHeight="1" x14ac:dyDescent="0.15">
      <c r="A27" s="254"/>
      <c r="B27" s="255" t="s">
        <v>146</v>
      </c>
      <c r="C27" s="255"/>
      <c r="D27" s="255"/>
      <c r="E27" s="255"/>
      <c r="F27" s="216">
        <v>9183.7389999999996</v>
      </c>
      <c r="G27" s="216">
        <v>5372.4279999999999</v>
      </c>
      <c r="H27" s="216">
        <v>3811.3110000000001</v>
      </c>
      <c r="I27" s="216">
        <v>0</v>
      </c>
      <c r="J27" s="216">
        <v>9576.4599999999991</v>
      </c>
      <c r="K27" s="216">
        <v>5604.2650000000003</v>
      </c>
      <c r="L27" s="216">
        <v>3972.1950000000002</v>
      </c>
      <c r="M27" s="216">
        <v>0</v>
      </c>
      <c r="N27" s="216">
        <v>9881.1460000000006</v>
      </c>
      <c r="O27" s="216">
        <v>5783.6580000000004</v>
      </c>
      <c r="P27" s="216">
        <v>4097.4880000000003</v>
      </c>
      <c r="Q27" s="216">
        <v>0</v>
      </c>
      <c r="R27" s="216">
        <v>10295.418</v>
      </c>
      <c r="S27" s="216">
        <v>6034.6540000000005</v>
      </c>
      <c r="T27" s="216">
        <v>4260.7640000000001</v>
      </c>
      <c r="U27" s="216">
        <v>0</v>
      </c>
      <c r="V27" s="216">
        <v>10865.938</v>
      </c>
      <c r="W27" s="216">
        <v>6216.6130000000003</v>
      </c>
      <c r="X27" s="216">
        <v>4649.3249999999998</v>
      </c>
      <c r="Y27" s="218">
        <v>0</v>
      </c>
      <c r="Z27" s="216">
        <v>10965.361999999999</v>
      </c>
      <c r="AA27" s="216">
        <v>6362.2820000000002</v>
      </c>
      <c r="AB27" s="216">
        <v>4603.08</v>
      </c>
      <c r="AC27" s="216">
        <v>0</v>
      </c>
      <c r="AD27" s="216">
        <v>11205.790999999999</v>
      </c>
      <c r="AE27" s="216">
        <v>6505.0510000000004</v>
      </c>
      <c r="AF27" s="216">
        <v>4700.74</v>
      </c>
      <c r="AG27" s="216">
        <v>0</v>
      </c>
      <c r="AH27" s="216">
        <v>11707.434180308401</v>
      </c>
      <c r="AI27" s="216">
        <v>6760.3357973433804</v>
      </c>
      <c r="AJ27" s="216">
        <v>4947.0983829650404</v>
      </c>
      <c r="AK27" s="216">
        <v>0</v>
      </c>
      <c r="AL27" s="216">
        <v>11992.241553666699</v>
      </c>
      <c r="AM27" s="216">
        <v>6933.5919765725803</v>
      </c>
      <c r="AN27" s="216">
        <v>5058.6495770941401</v>
      </c>
    </row>
    <row r="28" spans="1:40" ht="16.5" customHeight="1" x14ac:dyDescent="0.15">
      <c r="A28" s="224" t="s">
        <v>147</v>
      </c>
      <c r="B28" s="224"/>
      <c r="C28" s="224"/>
      <c r="D28" s="224"/>
      <c r="E28" s="224"/>
      <c r="F28" s="217">
        <v>0</v>
      </c>
      <c r="G28" s="217">
        <v>0</v>
      </c>
      <c r="H28" s="217">
        <v>0</v>
      </c>
      <c r="I28" s="217">
        <v>0</v>
      </c>
      <c r="J28" s="217">
        <v>0</v>
      </c>
      <c r="K28" s="217">
        <v>0</v>
      </c>
      <c r="L28" s="217">
        <v>0</v>
      </c>
      <c r="M28" s="217">
        <v>0</v>
      </c>
      <c r="N28" s="217">
        <v>0</v>
      </c>
      <c r="O28" s="217">
        <v>0</v>
      </c>
      <c r="P28" s="217">
        <v>0</v>
      </c>
      <c r="Q28" s="217">
        <v>0</v>
      </c>
      <c r="R28" s="217">
        <v>0</v>
      </c>
      <c r="S28" s="217">
        <v>0</v>
      </c>
      <c r="T28" s="217">
        <v>0</v>
      </c>
      <c r="U28" s="217">
        <v>0</v>
      </c>
      <c r="V28" s="217">
        <v>0</v>
      </c>
      <c r="W28" s="217">
        <v>0</v>
      </c>
      <c r="X28" s="217">
        <v>0</v>
      </c>
      <c r="Y28" s="256">
        <v>0</v>
      </c>
      <c r="Z28" s="217">
        <v>0</v>
      </c>
      <c r="AA28" s="217">
        <v>0</v>
      </c>
      <c r="AB28" s="217">
        <v>0</v>
      </c>
      <c r="AC28" s="215">
        <v>0</v>
      </c>
      <c r="AD28" s="217">
        <v>0</v>
      </c>
      <c r="AE28" s="217">
        <v>0</v>
      </c>
      <c r="AF28" s="217">
        <v>0</v>
      </c>
      <c r="AG28" s="215">
        <v>0</v>
      </c>
      <c r="AH28" s="217">
        <v>0</v>
      </c>
      <c r="AI28" s="217">
        <v>0</v>
      </c>
      <c r="AJ28" s="217">
        <v>0</v>
      </c>
      <c r="AK28" s="215">
        <v>0</v>
      </c>
      <c r="AL28" s="217">
        <v>0</v>
      </c>
      <c r="AM28" s="217">
        <v>0</v>
      </c>
      <c r="AN28" s="217">
        <v>0</v>
      </c>
    </row>
    <row r="29" spans="1:40" ht="16.5" customHeight="1" x14ac:dyDescent="0.15">
      <c r="A29" s="257" t="s">
        <v>148</v>
      </c>
      <c r="B29" s="257"/>
      <c r="C29" s="257"/>
      <c r="D29" s="257"/>
      <c r="E29" s="257"/>
      <c r="F29" s="258">
        <v>10041.456</v>
      </c>
      <c r="G29" s="258">
        <v>5753.0219999999999</v>
      </c>
      <c r="H29" s="258">
        <v>4288.4340000000002</v>
      </c>
      <c r="I29" s="258">
        <v>0</v>
      </c>
      <c r="J29" s="258">
        <v>10523.821</v>
      </c>
      <c r="K29" s="258">
        <v>6021.58</v>
      </c>
      <c r="L29" s="258">
        <v>4502.241</v>
      </c>
      <c r="M29" s="258">
        <v>0</v>
      </c>
      <c r="N29" s="258">
        <v>10911.099</v>
      </c>
      <c r="O29" s="258">
        <v>6232.0169999999998</v>
      </c>
      <c r="P29" s="258">
        <v>4679.0820000000003</v>
      </c>
      <c r="Q29" s="258">
        <v>0</v>
      </c>
      <c r="R29" s="258">
        <v>11382.547</v>
      </c>
      <c r="S29" s="258">
        <v>6498.616</v>
      </c>
      <c r="T29" s="258">
        <v>4883.9309999999996</v>
      </c>
      <c r="U29" s="258">
        <v>0</v>
      </c>
      <c r="V29" s="258">
        <v>12047.218999999999</v>
      </c>
      <c r="W29" s="258">
        <v>6706.1440000000002</v>
      </c>
      <c r="X29" s="258">
        <v>5341.0749999999998</v>
      </c>
      <c r="Y29" s="259">
        <v>0</v>
      </c>
      <c r="Z29" s="258">
        <v>12292.434999999999</v>
      </c>
      <c r="AA29" s="258">
        <v>6918.9170000000004</v>
      </c>
      <c r="AB29" s="258">
        <v>5373.518</v>
      </c>
      <c r="AC29" s="260">
        <v>0</v>
      </c>
      <c r="AD29" s="258">
        <v>12556.764999999999</v>
      </c>
      <c r="AE29" s="258">
        <v>7046.4189999999999</v>
      </c>
      <c r="AF29" s="258">
        <v>5510.3459999999995</v>
      </c>
      <c r="AG29" s="260">
        <v>0</v>
      </c>
      <c r="AH29" s="258">
        <v>13051.239</v>
      </c>
      <c r="AI29" s="258">
        <v>7308.9049999999997</v>
      </c>
      <c r="AJ29" s="258">
        <v>5742.3339999999998</v>
      </c>
      <c r="AK29" s="260">
        <v>0</v>
      </c>
      <c r="AL29" s="258">
        <v>13435.483</v>
      </c>
      <c r="AM29" s="258">
        <v>7494.1750000000002</v>
      </c>
      <c r="AN29" s="258">
        <v>5941.308</v>
      </c>
    </row>
    <row r="30" spans="1:40" s="96" customFormat="1" ht="16.5" customHeight="1" x14ac:dyDescent="0.15">
      <c r="A30" s="164" t="s">
        <v>91</v>
      </c>
      <c r="D30" s="261"/>
      <c r="E30" s="251"/>
      <c r="AA30" s="192"/>
      <c r="AC30" s="192"/>
      <c r="AD30" s="192"/>
      <c r="AE30" s="192"/>
      <c r="AF30" s="192"/>
      <c r="AG30" s="192"/>
      <c r="AH30" s="192"/>
      <c r="AI30" s="192"/>
      <c r="AJ30" s="192"/>
      <c r="AK30" s="192"/>
    </row>
    <row r="31" spans="1:40" s="96" customFormat="1" x14ac:dyDescent="0.15">
      <c r="A31" s="165" t="s">
        <v>92</v>
      </c>
      <c r="AA31" s="192"/>
      <c r="AC31" s="192"/>
      <c r="AD31" s="192"/>
      <c r="AE31" s="192"/>
      <c r="AF31" s="192"/>
      <c r="AG31" s="192"/>
      <c r="AH31" s="192"/>
      <c r="AI31" s="192"/>
      <c r="AJ31" s="192"/>
      <c r="AK31" s="192"/>
    </row>
    <row r="32" spans="1:40" s="96" customFormat="1" x14ac:dyDescent="0.15">
      <c r="A32" s="164" t="s">
        <v>93</v>
      </c>
      <c r="AA32" s="192"/>
      <c r="AC32" s="192"/>
      <c r="AD32" s="192"/>
      <c r="AE32" s="192"/>
      <c r="AF32" s="192"/>
      <c r="AG32" s="192"/>
      <c r="AH32" s="192"/>
      <c r="AI32" s="192"/>
      <c r="AJ32" s="192"/>
      <c r="AK32" s="192"/>
    </row>
    <row r="33" spans="1:37" s="96" customFormat="1" x14ac:dyDescent="0.15">
      <c r="A33" s="165" t="s">
        <v>94</v>
      </c>
      <c r="AA33" s="192"/>
      <c r="AC33" s="192"/>
      <c r="AD33" s="192"/>
      <c r="AE33" s="192"/>
      <c r="AF33" s="192"/>
      <c r="AG33" s="192"/>
      <c r="AH33" s="192"/>
      <c r="AI33" s="192"/>
      <c r="AJ33" s="192"/>
      <c r="AK33" s="192"/>
    </row>
    <row r="34" spans="1:37" x14ac:dyDescent="0.15">
      <c r="A34" s="261" t="s">
        <v>149</v>
      </c>
      <c r="B34" s="261"/>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B34" s="261"/>
    </row>
    <row r="35" spans="1:37" x14ac:dyDescent="0.15">
      <c r="A35" s="192" t="s">
        <v>150</v>
      </c>
      <c r="B35" s="96"/>
      <c r="C35" s="96"/>
      <c r="D35" s="96"/>
      <c r="E35" s="96"/>
    </row>
    <row r="36" spans="1:37" x14ac:dyDescent="0.15">
      <c r="A36" s="164" t="s">
        <v>151</v>
      </c>
      <c r="B36" s="164"/>
      <c r="C36" s="164"/>
      <c r="D36" s="164"/>
      <c r="E36" s="164"/>
    </row>
    <row r="37" spans="1:37" x14ac:dyDescent="0.15">
      <c r="A37" s="165" t="s">
        <v>152</v>
      </c>
    </row>
  </sheetData>
  <mergeCells count="9">
    <mergeCell ref="Z4:AB4"/>
    <mergeCell ref="AD4:AF4"/>
    <mergeCell ref="AH4:AJ4"/>
    <mergeCell ref="AL4:AN4"/>
    <mergeCell ref="F4:H4"/>
    <mergeCell ref="J4:L4"/>
    <mergeCell ref="N4:P4"/>
    <mergeCell ref="R4:T4"/>
    <mergeCell ref="V4:X4"/>
  </mergeCells>
  <pageMargins left="0.7" right="0.7" top="0.75" bottom="0.75" header="0.51180555555555496" footer="0.51180555555555496"/>
  <pageSetup paperSize="0" scale="0" firstPageNumber="0" orientation="portrait" usePrinterDefaults="0" horizontalDpi="0" verticalDpi="0" copie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CD5B5"/>
  </sheetPr>
  <dimension ref="A1:AMJ48"/>
  <sheetViews>
    <sheetView showGridLines="0" workbookViewId="0"/>
  </sheetViews>
  <sheetFormatPr baseColWidth="10" defaultColWidth="8.83203125" defaultRowHeight="13" x14ac:dyDescent="0.15"/>
  <cols>
    <col min="1" max="1024" width="8.83203125" style="96"/>
  </cols>
  <sheetData>
    <row r="1" spans="1:1024" s="131" customFormat="1" ht="16.5" customHeight="1" x14ac:dyDescent="0.15">
      <c r="A1" s="262" t="s">
        <v>153</v>
      </c>
      <c r="F1" s="263"/>
    </row>
    <row r="2" spans="1:1024" ht="16.5" customHeight="1" x14ac:dyDescent="0.15">
      <c r="A2" s="264" t="s">
        <v>154</v>
      </c>
      <c r="B2" s="131"/>
      <c r="C2" s="131"/>
      <c r="D2" s="131"/>
      <c r="E2" s="131"/>
      <c r="F2" s="263"/>
      <c r="G2" s="131"/>
      <c r="H2" s="131"/>
      <c r="I2" s="131"/>
      <c r="J2" s="131"/>
      <c r="K2" s="131"/>
      <c r="L2" s="131"/>
      <c r="M2" s="131"/>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6.5" customHeight="1" x14ac:dyDescent="0.15">
      <c r="A3" s="187"/>
      <c r="B3" s="139"/>
      <c r="C3" s="265"/>
      <c r="D3" s="265"/>
      <c r="E3" s="265"/>
      <c r="F3" s="266"/>
      <c r="G3" s="265"/>
      <c r="H3" s="265"/>
      <c r="I3" s="265"/>
      <c r="J3" s="265"/>
      <c r="K3" s="265"/>
      <c r="L3" s="265"/>
      <c r="M3" s="265"/>
      <c r="N3" s="265"/>
      <c r="O3" s="265"/>
      <c r="P3" s="265"/>
      <c r="Q3" s="265"/>
      <c r="R3" s="265"/>
      <c r="S3" s="265"/>
      <c r="T3" s="265"/>
      <c r="U3" s="267"/>
      <c r="V3" s="267"/>
      <c r="W3" s="267"/>
      <c r="X3" s="267"/>
      <c r="Y3" s="267"/>
      <c r="Z3" s="267"/>
      <c r="AA3" s="267"/>
      <c r="AB3" s="267"/>
      <c r="AC3" s="267"/>
      <c r="AD3" s="267"/>
      <c r="AE3" s="267"/>
      <c r="AF3" s="265"/>
      <c r="AG3" s="267" t="s">
        <v>155</v>
      </c>
      <c r="AH3" s="267"/>
      <c r="AI3" s="267" t="s">
        <v>156</v>
      </c>
      <c r="AJ3" s="268"/>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40.5" customHeight="1" x14ac:dyDescent="0.15">
      <c r="A4" s="269"/>
      <c r="B4" s="270"/>
      <c r="C4" s="304" t="s">
        <v>157</v>
      </c>
      <c r="D4" s="304"/>
      <c r="E4" s="304"/>
      <c r="F4" s="304"/>
      <c r="G4" s="304"/>
      <c r="H4" s="304"/>
      <c r="I4" s="304"/>
      <c r="J4" s="304"/>
      <c r="K4" s="304"/>
      <c r="L4" s="304"/>
      <c r="M4" s="304"/>
      <c r="N4" s="304"/>
      <c r="O4" s="304"/>
      <c r="P4" s="304"/>
      <c r="Q4" s="304"/>
      <c r="R4" s="304"/>
      <c r="S4" s="304"/>
      <c r="T4" s="267"/>
      <c r="U4" s="304" t="s">
        <v>158</v>
      </c>
      <c r="V4" s="304"/>
      <c r="W4" s="304"/>
      <c r="X4" s="304"/>
      <c r="Y4" s="304"/>
      <c r="Z4" s="304"/>
      <c r="AA4" s="304"/>
      <c r="AB4" s="304"/>
      <c r="AC4" s="304"/>
      <c r="AD4" s="304"/>
      <c r="AE4" s="304"/>
      <c r="AF4" s="304"/>
      <c r="AG4" s="304"/>
      <c r="AH4" s="304"/>
      <c r="AI4" s="304"/>
      <c r="AJ4" s="304"/>
      <c r="AK4" s="30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s="272" customFormat="1" ht="15" customHeight="1" x14ac:dyDescent="0.15">
      <c r="A5" s="144"/>
      <c r="B5" s="144"/>
      <c r="C5" s="271">
        <v>2000</v>
      </c>
      <c r="D5" s="271">
        <v>2001</v>
      </c>
      <c r="E5" s="271">
        <v>2002</v>
      </c>
      <c r="F5" s="271">
        <v>2003</v>
      </c>
      <c r="G5" s="271">
        <v>2004</v>
      </c>
      <c r="H5" s="271">
        <v>2005</v>
      </c>
      <c r="I5" s="271">
        <v>2006</v>
      </c>
      <c r="J5" s="271">
        <v>2007</v>
      </c>
      <c r="K5" s="271">
        <v>2008</v>
      </c>
      <c r="L5" s="271">
        <v>2009</v>
      </c>
      <c r="M5" s="271">
        <v>2010</v>
      </c>
      <c r="N5" s="271">
        <v>2011</v>
      </c>
      <c r="O5" s="271">
        <v>2012</v>
      </c>
      <c r="P5" s="271">
        <v>2013</v>
      </c>
      <c r="Q5" s="271">
        <v>2014</v>
      </c>
      <c r="R5" s="271" t="s">
        <v>69</v>
      </c>
      <c r="S5" s="271">
        <v>2016</v>
      </c>
      <c r="T5" s="144"/>
      <c r="U5" s="271">
        <v>2000</v>
      </c>
      <c r="V5" s="271">
        <v>2001</v>
      </c>
      <c r="W5" s="271">
        <v>2002</v>
      </c>
      <c r="X5" s="271">
        <v>2003</v>
      </c>
      <c r="Y5" s="271">
        <v>2004</v>
      </c>
      <c r="Z5" s="271">
        <v>2005</v>
      </c>
      <c r="AA5" s="271">
        <v>2006</v>
      </c>
      <c r="AB5" s="271">
        <v>2007</v>
      </c>
      <c r="AC5" s="271">
        <v>2008</v>
      </c>
      <c r="AD5" s="271">
        <v>2009</v>
      </c>
      <c r="AE5" s="271">
        <v>2010</v>
      </c>
      <c r="AF5" s="271">
        <v>2011</v>
      </c>
      <c r="AG5" s="271">
        <v>2012</v>
      </c>
      <c r="AH5" s="271">
        <v>2013</v>
      </c>
      <c r="AI5" s="271">
        <v>2014</v>
      </c>
      <c r="AJ5" s="271" t="s">
        <v>69</v>
      </c>
      <c r="AK5" s="271">
        <v>2016</v>
      </c>
    </row>
    <row r="6" spans="1:1024" ht="17.25" customHeight="1" x14ac:dyDescent="0.15">
      <c r="A6" s="273" t="s">
        <v>159</v>
      </c>
      <c r="B6" s="149"/>
      <c r="C6" s="274"/>
      <c r="D6" s="275"/>
      <c r="E6" s="275"/>
      <c r="F6" s="275"/>
      <c r="G6" s="275"/>
      <c r="H6" s="275"/>
      <c r="I6" s="274"/>
      <c r="J6" s="274"/>
      <c r="K6" s="274"/>
      <c r="L6" s="274"/>
      <c r="M6" s="274"/>
      <c r="N6" s="274"/>
      <c r="O6" s="274"/>
      <c r="P6" s="149"/>
      <c r="Q6" s="149"/>
      <c r="R6" s="149"/>
      <c r="S6" s="149"/>
      <c r="T6" s="149"/>
      <c r="U6" s="274"/>
      <c r="V6" s="274"/>
      <c r="W6" s="274"/>
      <c r="X6" s="274"/>
      <c r="Y6" s="274"/>
      <c r="Z6" s="274"/>
      <c r="AA6" s="274"/>
      <c r="AB6" s="274"/>
      <c r="AC6" s="274"/>
      <c r="AD6" s="274"/>
      <c r="AE6" s="274"/>
      <c r="AF6" s="274"/>
      <c r="AG6" s="274"/>
      <c r="AH6" s="149"/>
      <c r="AI6" s="149"/>
      <c r="AJ6"/>
      <c r="AK6"/>
    </row>
    <row r="7" spans="1:1024" x14ac:dyDescent="0.15">
      <c r="A7" s="154" t="s">
        <v>160</v>
      </c>
      <c r="B7" s="149"/>
      <c r="C7" s="276">
        <v>1098.5704732046499</v>
      </c>
      <c r="D7" s="276">
        <v>1653.00132918231</v>
      </c>
      <c r="E7" s="276">
        <v>2553.4404006698201</v>
      </c>
      <c r="F7" s="276">
        <v>3779.4247545650901</v>
      </c>
      <c r="G7" s="276">
        <v>4843.4384779320098</v>
      </c>
      <c r="H7" s="276">
        <v>6147.5476355723904</v>
      </c>
      <c r="I7" s="277">
        <v>7558.1266079598699</v>
      </c>
      <c r="J7" s="277">
        <v>9711.72898346697</v>
      </c>
      <c r="K7" s="277">
        <v>10630.740721698799</v>
      </c>
      <c r="L7" s="277">
        <v>13408.448427245999</v>
      </c>
      <c r="M7" s="277">
        <v>13534.097563912201</v>
      </c>
      <c r="N7" s="277">
        <v>17647.243041240701</v>
      </c>
      <c r="O7" s="277">
        <v>17367.765917256598</v>
      </c>
      <c r="P7" s="278">
        <v>20195.0929107062</v>
      </c>
      <c r="Q7" s="278">
        <v>23250.483104107501</v>
      </c>
      <c r="R7" s="277">
        <v>24897.8337866449</v>
      </c>
      <c r="S7" s="277">
        <v>27528.928902436401</v>
      </c>
      <c r="T7" s="162"/>
      <c r="U7" s="276">
        <v>12030.5966142416</v>
      </c>
      <c r="V7" s="276">
        <v>19321.032902471401</v>
      </c>
      <c r="W7" s="276">
        <v>30239.409881917902</v>
      </c>
      <c r="X7" s="276">
        <v>43692.1681830077</v>
      </c>
      <c r="Y7" s="276">
        <v>54883.369017315199</v>
      </c>
      <c r="Z7" s="276">
        <v>63191.412620925199</v>
      </c>
      <c r="AA7" s="277">
        <v>75537.994656403302</v>
      </c>
      <c r="AB7" s="277">
        <v>86509.2831302493</v>
      </c>
      <c r="AC7" s="277">
        <v>100959.827423927</v>
      </c>
      <c r="AD7" s="277">
        <v>119081.42331513501</v>
      </c>
      <c r="AE7" s="277">
        <v>132710.78710173801</v>
      </c>
      <c r="AF7" s="277">
        <v>151434.36474860099</v>
      </c>
      <c r="AG7" s="277">
        <v>175319.26553176099</v>
      </c>
      <c r="AH7" s="278">
        <v>196251.18778994301</v>
      </c>
      <c r="AI7" s="278">
        <v>219661.89385257699</v>
      </c>
      <c r="AJ7" s="278">
        <v>250013.890568687</v>
      </c>
      <c r="AK7" s="278">
        <v>301388.319629848</v>
      </c>
    </row>
    <row r="8" spans="1:1024" ht="17.25" customHeight="1" x14ac:dyDescent="0.15">
      <c r="A8" s="149"/>
      <c r="B8" s="177" t="s">
        <v>161</v>
      </c>
      <c r="C8"/>
      <c r="D8"/>
      <c r="E8"/>
      <c r="F8"/>
      <c r="G8"/>
      <c r="H8"/>
      <c r="I8"/>
      <c r="J8"/>
      <c r="K8"/>
      <c r="L8"/>
      <c r="M8"/>
      <c r="N8"/>
      <c r="O8"/>
      <c r="P8"/>
      <c r="Q8"/>
      <c r="R8"/>
      <c r="S8"/>
      <c r="T8" s="162"/>
      <c r="U8" s="149"/>
      <c r="V8" s="149"/>
      <c r="W8" s="149"/>
      <c r="X8" s="149"/>
      <c r="Y8" s="149"/>
      <c r="Z8" s="149"/>
      <c r="AA8" s="149"/>
      <c r="AB8" s="149"/>
      <c r="AC8" s="149"/>
      <c r="AD8" s="149"/>
      <c r="AE8" s="149"/>
      <c r="AF8" s="149"/>
      <c r="AG8" s="149"/>
      <c r="AH8" s="278"/>
      <c r="AI8" s="278"/>
      <c r="AJ8"/>
      <c r="AK8"/>
    </row>
    <row r="9" spans="1:1024" x14ac:dyDescent="0.15">
      <c r="A9" s="149"/>
      <c r="B9" s="154" t="s">
        <v>162</v>
      </c>
      <c r="C9" s="279">
        <v>467.05912041418202</v>
      </c>
      <c r="D9" s="279">
        <v>705.38924963659997</v>
      </c>
      <c r="E9" s="279">
        <v>1099.63089078133</v>
      </c>
      <c r="F9" s="279">
        <v>1533.46279720077</v>
      </c>
      <c r="G9" s="279">
        <v>2081.14783820606</v>
      </c>
      <c r="H9" s="279">
        <v>2515.8839629938702</v>
      </c>
      <c r="I9" s="162">
        <v>3579.8629577792099</v>
      </c>
      <c r="J9" s="162">
        <v>4220.8287939444499</v>
      </c>
      <c r="K9" s="162">
        <v>4108.7841989199997</v>
      </c>
      <c r="L9" s="162">
        <v>5727.1329428500003</v>
      </c>
      <c r="M9" s="162">
        <v>5337.3655224800004</v>
      </c>
      <c r="N9" s="162">
        <v>5847.2993457211596</v>
      </c>
      <c r="O9" s="162">
        <v>3425.6302842657101</v>
      </c>
      <c r="P9" s="280">
        <v>3687.5172620836602</v>
      </c>
      <c r="Q9" s="280">
        <v>4945.5964851563604</v>
      </c>
      <c r="R9" s="162">
        <v>5109.0357916549001</v>
      </c>
      <c r="S9" s="162">
        <v>4741.9395960082702</v>
      </c>
      <c r="T9" s="162"/>
      <c r="U9" s="279">
        <v>4652.4849552665901</v>
      </c>
      <c r="V9" s="279">
        <v>8203.5408432469703</v>
      </c>
      <c r="W9" s="279">
        <v>12894.3407088767</v>
      </c>
      <c r="X9" s="279">
        <v>17126.934720107602</v>
      </c>
      <c r="Y9" s="279">
        <v>20167.3116027869</v>
      </c>
      <c r="Z9" s="279">
        <v>21896.040577837201</v>
      </c>
      <c r="AA9" s="162">
        <v>26499.885810715201</v>
      </c>
      <c r="AB9" s="162">
        <v>28398.744258787701</v>
      </c>
      <c r="AC9" s="162">
        <v>35462.262379852902</v>
      </c>
      <c r="AD9" s="162">
        <v>41657.297276956597</v>
      </c>
      <c r="AE9" s="162">
        <v>44091.165094751203</v>
      </c>
      <c r="AF9" s="162">
        <v>50198.5309560557</v>
      </c>
      <c r="AG9" s="162">
        <v>57092.834800759003</v>
      </c>
      <c r="AH9" s="280">
        <v>62151.331968568098</v>
      </c>
      <c r="AI9" s="162">
        <v>68376.1553524232</v>
      </c>
      <c r="AJ9" s="162">
        <v>75353.859399582405</v>
      </c>
      <c r="AK9" s="162">
        <v>86575.848702610805</v>
      </c>
    </row>
    <row r="10" spans="1:1024" ht="17.25" customHeight="1" x14ac:dyDescent="0.15">
      <c r="A10" s="149"/>
      <c r="B10" s="161" t="s">
        <v>163</v>
      </c>
      <c r="C10" s="279"/>
      <c r="D10" s="279"/>
      <c r="E10" s="279"/>
      <c r="F10" s="279"/>
      <c r="G10" s="279"/>
      <c r="H10" s="279"/>
      <c r="I10" s="162"/>
      <c r="J10" s="162"/>
      <c r="K10" s="162"/>
      <c r="L10" s="162"/>
      <c r="M10" s="162"/>
      <c r="N10" s="162"/>
      <c r="O10" s="162"/>
      <c r="P10" s="280"/>
      <c r="Q10" s="280"/>
      <c r="R10" s="162"/>
      <c r="S10" s="162"/>
      <c r="T10" s="162"/>
      <c r="U10" s="162"/>
      <c r="V10" s="162"/>
      <c r="W10" s="162"/>
      <c r="X10" s="162"/>
      <c r="Y10" s="162"/>
      <c r="Z10" s="162"/>
      <c r="AA10" s="162"/>
      <c r="AB10" s="162"/>
      <c r="AC10" s="162"/>
      <c r="AD10" s="162"/>
      <c r="AE10" s="162"/>
      <c r="AF10" s="162"/>
      <c r="AG10" s="162"/>
      <c r="AH10" s="280"/>
      <c r="AI10" s="162"/>
      <c r="AJ10" s="162"/>
      <c r="AK10" s="162"/>
    </row>
    <row r="11" spans="1:1024" x14ac:dyDescent="0.15">
      <c r="A11" s="149"/>
      <c r="B11" s="154" t="s">
        <v>164</v>
      </c>
      <c r="C11" s="162">
        <v>58.579260942152501</v>
      </c>
      <c r="D11" s="162">
        <v>90.105088594261204</v>
      </c>
      <c r="E11" s="162">
        <v>131.54105258298799</v>
      </c>
      <c r="F11" s="162">
        <v>257.50035349019902</v>
      </c>
      <c r="G11" s="162">
        <v>275.58866291202497</v>
      </c>
      <c r="H11" s="162">
        <v>328.58232928419199</v>
      </c>
      <c r="I11" s="162">
        <v>473.68021215078397</v>
      </c>
      <c r="J11" s="162">
        <v>855.85004685754404</v>
      </c>
      <c r="K11" s="162">
        <v>1444.8967636871901</v>
      </c>
      <c r="L11" s="162">
        <v>1957.76356908</v>
      </c>
      <c r="M11" s="162">
        <v>2099.7964302999999</v>
      </c>
      <c r="N11" s="162">
        <v>4164.4652226670796</v>
      </c>
      <c r="O11" s="162">
        <v>5332.8781758485802</v>
      </c>
      <c r="P11" s="280">
        <v>6251.7538588555799</v>
      </c>
      <c r="Q11" s="280">
        <v>7203.09000805507</v>
      </c>
      <c r="R11" s="162">
        <v>7773.5142646948398</v>
      </c>
      <c r="S11" s="162">
        <v>8848.3926241045392</v>
      </c>
      <c r="T11" s="162"/>
      <c r="U11" s="279">
        <v>301.128371722677</v>
      </c>
      <c r="V11" s="279">
        <v>431.81412811000001</v>
      </c>
      <c r="W11" s="279">
        <v>650.71324187000005</v>
      </c>
      <c r="X11" s="279">
        <v>753.17438179675196</v>
      </c>
      <c r="Y11" s="279">
        <v>949.10177709530501</v>
      </c>
      <c r="Z11" s="279">
        <v>1113.29339007966</v>
      </c>
      <c r="AA11" s="162">
        <v>1259.4609347441899</v>
      </c>
      <c r="AB11" s="162">
        <v>1424.6467805944401</v>
      </c>
      <c r="AC11" s="162">
        <v>1061.5294381670001</v>
      </c>
      <c r="AD11" s="162">
        <v>1580.5886297423599</v>
      </c>
      <c r="AE11" s="162">
        <v>2179.714219</v>
      </c>
      <c r="AF11" s="162">
        <v>1489.2090183446401</v>
      </c>
      <c r="AG11" s="162">
        <v>1701.6446790443899</v>
      </c>
      <c r="AH11" s="280">
        <v>1835.8306571677899</v>
      </c>
      <c r="AI11" s="162">
        <v>2048.0537320447602</v>
      </c>
      <c r="AJ11" s="162">
        <v>2350.2758531679701</v>
      </c>
      <c r="AK11" s="162">
        <v>3128.0312576841502</v>
      </c>
    </row>
    <row r="12" spans="1:1024" ht="16.5" customHeight="1" x14ac:dyDescent="0.15">
      <c r="A12" s="149"/>
      <c r="B12" s="161" t="s">
        <v>165</v>
      </c>
      <c r="C12" s="277"/>
      <c r="D12" s="277"/>
      <c r="E12" s="277"/>
      <c r="F12" s="277"/>
      <c r="G12" s="277"/>
      <c r="H12" s="277"/>
      <c r="I12" s="162"/>
      <c r="J12" s="162"/>
      <c r="K12" s="162"/>
      <c r="L12" s="162"/>
      <c r="M12" s="162"/>
      <c r="N12" s="162"/>
      <c r="O12" s="162"/>
      <c r="P12" s="280"/>
      <c r="Q12" s="280"/>
      <c r="R12" s="162"/>
      <c r="S12" s="162"/>
      <c r="T12" s="162"/>
      <c r="U12" s="162"/>
      <c r="V12" s="162"/>
      <c r="W12" s="162"/>
      <c r="X12" s="162"/>
      <c r="Y12" s="162"/>
      <c r="Z12" s="162"/>
      <c r="AA12" s="162"/>
      <c r="AB12" s="162"/>
      <c r="AC12" s="162"/>
      <c r="AD12" s="162"/>
      <c r="AE12" s="162"/>
      <c r="AF12" s="162"/>
      <c r="AG12" s="162"/>
      <c r="AH12" s="280"/>
      <c r="AI12" s="162"/>
      <c r="AJ12" s="162"/>
      <c r="AK12" s="162"/>
    </row>
    <row r="13" spans="1:1024" x14ac:dyDescent="0.15">
      <c r="A13" s="149"/>
      <c r="B13" s="149" t="s">
        <v>166</v>
      </c>
      <c r="C13" s="162">
        <v>124.83168810399199</v>
      </c>
      <c r="D13" s="162">
        <v>195.481622466224</v>
      </c>
      <c r="E13" s="162">
        <v>286.65011870541298</v>
      </c>
      <c r="F13" s="162">
        <v>625.60481748346797</v>
      </c>
      <c r="G13" s="162">
        <v>652.24426466955697</v>
      </c>
      <c r="H13" s="162">
        <v>824.34262691798097</v>
      </c>
      <c r="I13" s="162">
        <v>900.23411294923994</v>
      </c>
      <c r="J13" s="162">
        <v>1062.4416502179899</v>
      </c>
      <c r="K13" s="162">
        <v>1061.8907449762601</v>
      </c>
      <c r="L13" s="162">
        <v>1042.520227</v>
      </c>
      <c r="M13" s="162">
        <v>1289.64361792418</v>
      </c>
      <c r="N13" s="162">
        <v>1629.1377979664801</v>
      </c>
      <c r="O13" s="162">
        <v>1435.2339025404401</v>
      </c>
      <c r="P13" s="280">
        <v>1439.6701002284401</v>
      </c>
      <c r="Q13" s="280">
        <v>1586.84633491661</v>
      </c>
      <c r="R13" s="162">
        <v>1448.9811423645001</v>
      </c>
      <c r="S13" s="162">
        <v>1768.10028817631</v>
      </c>
      <c r="T13" s="162"/>
      <c r="U13" s="162">
        <v>5182.3216636899997</v>
      </c>
      <c r="V13" s="162">
        <v>8225.41783244</v>
      </c>
      <c r="W13" s="162">
        <v>12953.93871009</v>
      </c>
      <c r="X13" s="162">
        <v>19905.741794588099</v>
      </c>
      <c r="Y13" s="162">
        <v>26128.322672833299</v>
      </c>
      <c r="Z13" s="162">
        <v>31404.038211355</v>
      </c>
      <c r="AA13" s="162">
        <v>37322.157318301499</v>
      </c>
      <c r="AB13" s="162">
        <v>44435.4627370198</v>
      </c>
      <c r="AC13" s="162">
        <v>51829.174843979999</v>
      </c>
      <c r="AD13" s="162">
        <v>62193.177832239999</v>
      </c>
      <c r="AE13" s="162">
        <v>70435.733031359996</v>
      </c>
      <c r="AF13" s="162">
        <v>78614.166521594103</v>
      </c>
      <c r="AG13" s="162">
        <v>90702.059821075396</v>
      </c>
      <c r="AH13" s="280">
        <v>103113.854742842</v>
      </c>
      <c r="AI13" s="162">
        <v>115803.52642112201</v>
      </c>
      <c r="AJ13" s="162">
        <v>132066.04483697101</v>
      </c>
      <c r="AK13" s="162">
        <v>160371.93690087699</v>
      </c>
    </row>
    <row r="14" spans="1:1024" ht="17.25" customHeight="1" x14ac:dyDescent="0.15">
      <c r="A14" s="149"/>
      <c r="B14" s="161" t="s">
        <v>167</v>
      </c>
      <c r="C14" s="279"/>
      <c r="D14" s="279"/>
      <c r="E14" s="279"/>
      <c r="F14" s="279"/>
      <c r="G14" s="279"/>
      <c r="H14" s="279"/>
      <c r="I14" s="162"/>
      <c r="J14" s="162"/>
      <c r="K14" s="162"/>
      <c r="L14" s="162"/>
      <c r="M14" s="162"/>
      <c r="N14" s="162"/>
      <c r="O14" s="162"/>
      <c r="P14" s="280"/>
      <c r="Q14" s="280"/>
      <c r="R14" s="162"/>
      <c r="S14" s="162"/>
      <c r="T14" s="162"/>
      <c r="U14" s="162"/>
      <c r="V14" s="162"/>
      <c r="W14" s="162"/>
      <c r="X14" s="162"/>
      <c r="Y14" s="162"/>
      <c r="Z14" s="162"/>
      <c r="AA14" s="162"/>
      <c r="AB14" s="162"/>
      <c r="AC14" s="162"/>
      <c r="AD14" s="162"/>
      <c r="AE14" s="162"/>
      <c r="AF14" s="162"/>
      <c r="AG14" s="162"/>
      <c r="AH14" s="280"/>
      <c r="AI14" s="162"/>
      <c r="AJ14" s="162"/>
      <c r="AK14" s="162"/>
    </row>
    <row r="15" spans="1:1024" x14ac:dyDescent="0.15">
      <c r="A15" s="149"/>
      <c r="B15" s="149" t="s">
        <v>168</v>
      </c>
      <c r="C15" s="162">
        <v>16.1047369587275</v>
      </c>
      <c r="D15" s="162">
        <v>24.777793655431399</v>
      </c>
      <c r="E15" s="162">
        <v>36.007091227500197</v>
      </c>
      <c r="F15" s="162">
        <v>45.351673359084501</v>
      </c>
      <c r="G15" s="162">
        <v>50.482520154116997</v>
      </c>
      <c r="H15" s="162">
        <v>56.403650138276902</v>
      </c>
      <c r="I15" s="162">
        <v>63.659770888785403</v>
      </c>
      <c r="J15" s="162">
        <v>71.014730575271699</v>
      </c>
      <c r="K15" s="162">
        <v>85.053319075806399</v>
      </c>
      <c r="L15" s="162">
        <v>81.564789000000005</v>
      </c>
      <c r="M15" s="162">
        <v>173.277781</v>
      </c>
      <c r="N15" s="162">
        <v>185.39845568927899</v>
      </c>
      <c r="O15" s="162">
        <v>572.92592248119195</v>
      </c>
      <c r="P15" s="280">
        <v>968.90581653381696</v>
      </c>
      <c r="Q15" s="280">
        <v>1051.5887985853501</v>
      </c>
      <c r="R15" s="162">
        <v>1096.6073438465</v>
      </c>
      <c r="S15" s="162">
        <v>1136.8309566856699</v>
      </c>
      <c r="T15" s="162"/>
      <c r="U15" s="279">
        <v>1376.2362040399501</v>
      </c>
      <c r="V15" s="279">
        <v>2244.78990449917</v>
      </c>
      <c r="W15" s="279">
        <v>3423.7163324025801</v>
      </c>
      <c r="X15" s="279">
        <v>5436.2819411992496</v>
      </c>
      <c r="Y15" s="279">
        <v>7045.3912007621802</v>
      </c>
      <c r="Z15" s="279">
        <v>8148.8950162741203</v>
      </c>
      <c r="AA15" s="162">
        <v>9657.7238273584808</v>
      </c>
      <c r="AB15" s="162">
        <v>11398.755100947399</v>
      </c>
      <c r="AC15" s="162">
        <v>11649.4596923225</v>
      </c>
      <c r="AD15" s="162">
        <v>11567.43821403</v>
      </c>
      <c r="AE15" s="162">
        <v>13974.720576240001</v>
      </c>
      <c r="AF15" s="162">
        <v>19014.684253395098</v>
      </c>
      <c r="AG15" s="162">
        <v>21850.7794185278</v>
      </c>
      <c r="AH15" s="280">
        <v>24599.533238346699</v>
      </c>
      <c r="AI15" s="162">
        <v>27879.646784427001</v>
      </c>
      <c r="AJ15" s="162">
        <v>31622.489687807101</v>
      </c>
      <c r="AK15" s="162">
        <v>38478.104221617497</v>
      </c>
    </row>
    <row r="16" spans="1:1024" ht="17.25" customHeight="1" x14ac:dyDescent="0.15">
      <c r="A16" s="149"/>
      <c r="B16" s="161" t="s">
        <v>169</v>
      </c>
      <c r="C16" s="279"/>
      <c r="D16" s="279"/>
      <c r="E16" s="279"/>
      <c r="F16" s="279"/>
      <c r="G16" s="279"/>
      <c r="H16" s="279"/>
      <c r="I16" s="162"/>
      <c r="J16" s="162"/>
      <c r="K16" s="162"/>
      <c r="L16" s="162"/>
      <c r="M16" s="162"/>
      <c r="N16" s="162"/>
      <c r="O16" s="162"/>
      <c r="P16" s="280"/>
      <c r="Q16" s="280"/>
      <c r="R16" s="162"/>
      <c r="S16" s="162"/>
      <c r="T16" s="162"/>
      <c r="U16" s="162"/>
      <c r="V16" s="162"/>
      <c r="W16" s="162"/>
      <c r="X16" s="162"/>
      <c r="Y16" s="162"/>
      <c r="Z16" s="162"/>
      <c r="AA16" s="162"/>
      <c r="AB16" s="162"/>
      <c r="AC16" s="162"/>
      <c r="AD16" s="162"/>
      <c r="AE16" s="162"/>
      <c r="AF16" s="162"/>
      <c r="AG16" s="162"/>
      <c r="AH16" s="280"/>
      <c r="AI16" s="162"/>
      <c r="AJ16" s="162"/>
      <c r="AK16" s="162"/>
    </row>
    <row r="17" spans="1:37" x14ac:dyDescent="0.15">
      <c r="A17" s="149"/>
      <c r="B17" s="149" t="s">
        <v>170</v>
      </c>
      <c r="C17" s="162">
        <v>339.93066674936398</v>
      </c>
      <c r="D17" s="162">
        <v>516.13831112883304</v>
      </c>
      <c r="E17" s="162">
        <v>807.35971870353205</v>
      </c>
      <c r="F17" s="162">
        <v>997.03867140765999</v>
      </c>
      <c r="G17" s="162">
        <v>1259.9135565535701</v>
      </c>
      <c r="H17" s="162">
        <v>1688.6189847406999</v>
      </c>
      <c r="I17" s="162">
        <v>1783.0942825570501</v>
      </c>
      <c r="J17" s="162">
        <v>2602.4621343242802</v>
      </c>
      <c r="K17" s="162">
        <v>2757.6042882595002</v>
      </c>
      <c r="L17" s="162">
        <v>3201.9117735459999</v>
      </c>
      <c r="M17" s="162">
        <v>3353.0022925580001</v>
      </c>
      <c r="N17" s="162">
        <v>4202.5558113516099</v>
      </c>
      <c r="O17" s="162">
        <v>5088.1335883619204</v>
      </c>
      <c r="P17" s="280">
        <v>6243.98091315904</v>
      </c>
      <c r="Q17" s="280">
        <v>6753.9807062001701</v>
      </c>
      <c r="R17" s="162">
        <v>7631.16401002567</v>
      </c>
      <c r="S17" s="162">
        <v>8770.01483587453</v>
      </c>
      <c r="T17" s="162"/>
      <c r="U17" s="279">
        <v>11.6796347835381</v>
      </c>
      <c r="V17" s="279">
        <v>21.010943408720699</v>
      </c>
      <c r="W17" s="279">
        <v>35.0666221819939</v>
      </c>
      <c r="X17" s="279">
        <v>59.161955221453297</v>
      </c>
      <c r="Y17" s="279">
        <v>83.1571734758638</v>
      </c>
      <c r="Z17" s="279">
        <v>101.72167522595601</v>
      </c>
      <c r="AA17" s="162">
        <v>172.65441123109099</v>
      </c>
      <c r="AB17" s="162">
        <v>166.61511573000001</v>
      </c>
      <c r="AC17" s="162">
        <v>188.22160083</v>
      </c>
      <c r="AD17" s="162">
        <v>216.47173004999999</v>
      </c>
      <c r="AE17" s="162">
        <v>327.79868419000002</v>
      </c>
      <c r="AF17" s="162">
        <v>400.76744769053101</v>
      </c>
      <c r="AG17" s="162">
        <v>508.70970264105301</v>
      </c>
      <c r="AH17" s="280">
        <v>654.81372466620496</v>
      </c>
      <c r="AI17" s="162">
        <v>825.56067167824494</v>
      </c>
      <c r="AJ17" s="162">
        <v>1270.19514453394</v>
      </c>
      <c r="AK17" s="162">
        <v>1788.6279720498701</v>
      </c>
    </row>
    <row r="18" spans="1:37" ht="17.25" customHeight="1" x14ac:dyDescent="0.15">
      <c r="A18" s="149"/>
      <c r="B18" s="161" t="s">
        <v>171</v>
      </c>
      <c r="C18" s="279"/>
      <c r="D18" s="279"/>
      <c r="E18" s="279"/>
      <c r="F18" s="279"/>
      <c r="G18" s="279"/>
      <c r="H18" s="279"/>
      <c r="I18" s="162"/>
      <c r="J18" s="162"/>
      <c r="K18" s="162"/>
      <c r="L18" s="162"/>
      <c r="M18" s="162"/>
      <c r="N18" s="162"/>
      <c r="O18" s="162"/>
      <c r="P18" s="280"/>
      <c r="Q18" s="280"/>
      <c r="R18" s="162"/>
      <c r="S18" s="162"/>
      <c r="T18" s="162"/>
      <c r="U18" s="162"/>
      <c r="V18" s="162"/>
      <c r="W18" s="162"/>
      <c r="X18" s="162"/>
      <c r="Y18" s="162"/>
      <c r="Z18" s="162"/>
      <c r="AA18" s="162"/>
      <c r="AB18" s="162"/>
      <c r="AC18" s="162"/>
      <c r="AD18" s="162"/>
      <c r="AE18" s="162"/>
      <c r="AF18" s="162"/>
      <c r="AG18" s="162"/>
      <c r="AH18" s="280"/>
      <c r="AI18" s="162"/>
      <c r="AJ18" s="162"/>
      <c r="AK18" s="162"/>
    </row>
    <row r="19" spans="1:37" x14ac:dyDescent="0.15">
      <c r="A19" s="149"/>
      <c r="B19" s="149" t="s">
        <v>172</v>
      </c>
      <c r="C19" s="162">
        <v>7.726</v>
      </c>
      <c r="D19" s="162">
        <v>7.1297490000000003</v>
      </c>
      <c r="E19" s="162">
        <v>11.703169000000001</v>
      </c>
      <c r="F19" s="162">
        <v>9.2538850000000004</v>
      </c>
      <c r="G19" s="162">
        <v>63.595142493756903</v>
      </c>
      <c r="H19" s="162">
        <v>143.735159581213</v>
      </c>
      <c r="I19" s="162">
        <v>116.229482333786</v>
      </c>
      <c r="J19" s="162">
        <v>107.615551383181</v>
      </c>
      <c r="K19" s="162">
        <v>126.84915900999999</v>
      </c>
      <c r="L19" s="162">
        <v>171.86238030999999</v>
      </c>
      <c r="M19" s="162">
        <v>125.19484212</v>
      </c>
      <c r="N19" s="162">
        <v>348.81630243000001</v>
      </c>
      <c r="O19" s="162">
        <v>132.12541449</v>
      </c>
      <c r="P19" s="280">
        <v>49.63</v>
      </c>
      <c r="Q19" s="280">
        <v>35.700000000000003</v>
      </c>
      <c r="R19" s="162">
        <v>9.07</v>
      </c>
      <c r="S19" s="162">
        <v>3.8730000000000002</v>
      </c>
      <c r="T19" s="162"/>
      <c r="U19" s="279">
        <v>6.4140818713741901</v>
      </c>
      <c r="V19" s="279">
        <v>13.295035390659599</v>
      </c>
      <c r="W19" s="279">
        <v>72.172337011379497</v>
      </c>
      <c r="X19" s="279">
        <v>155.92371216999999</v>
      </c>
      <c r="Y19" s="279">
        <v>243.41379196</v>
      </c>
      <c r="Z19" s="279">
        <v>322.84635844000002</v>
      </c>
      <c r="AA19" s="162">
        <v>436.26232933199998</v>
      </c>
      <c r="AB19" s="162">
        <v>494.68270286000001</v>
      </c>
      <c r="AC19" s="162">
        <v>594.63729274000002</v>
      </c>
      <c r="AD19" s="162">
        <v>1683.89498729</v>
      </c>
      <c r="AE19" s="162">
        <v>1498.7262428500001</v>
      </c>
      <c r="AF19" s="162">
        <v>1390.227942123</v>
      </c>
      <c r="AG19" s="162">
        <v>2298.9360718459998</v>
      </c>
      <c r="AH19" s="280">
        <v>2522.4371167180002</v>
      </c>
      <c r="AI19" s="162">
        <v>3131.5548641887999</v>
      </c>
      <c r="AJ19" s="162">
        <v>5253.4455858177998</v>
      </c>
      <c r="AK19" s="162">
        <v>8168.5739673271</v>
      </c>
    </row>
    <row r="20" spans="1:37" ht="17.25" customHeight="1" x14ac:dyDescent="0.15">
      <c r="A20" s="149"/>
      <c r="B20" s="161" t="s">
        <v>173</v>
      </c>
      <c r="C20" s="279"/>
      <c r="D20" s="279"/>
      <c r="E20" s="279"/>
      <c r="F20" s="279"/>
      <c r="G20" s="279"/>
      <c r="H20" s="279"/>
      <c r="I20" s="162"/>
      <c r="J20" s="162"/>
      <c r="K20" s="162"/>
      <c r="L20" s="162"/>
      <c r="M20" s="162"/>
      <c r="N20" s="162"/>
      <c r="O20" s="162"/>
      <c r="P20" s="162"/>
      <c r="Q20" s="162"/>
      <c r="R20" s="162"/>
      <c r="S20" s="162"/>
      <c r="T20" s="162"/>
      <c r="U20" s="279"/>
      <c r="V20" s="279"/>
      <c r="W20" s="279"/>
      <c r="X20" s="279"/>
      <c r="Y20" s="279"/>
      <c r="Z20" s="279"/>
      <c r="AA20" s="162"/>
      <c r="AB20" s="162"/>
      <c r="AC20" s="162"/>
      <c r="AD20" s="162"/>
      <c r="AE20" s="162"/>
      <c r="AF20" s="162"/>
      <c r="AG20" s="162"/>
      <c r="AH20" s="149"/>
      <c r="AI20" s="162"/>
      <c r="AJ20" s="162"/>
      <c r="AK20" s="162"/>
    </row>
    <row r="21" spans="1:37" x14ac:dyDescent="0.15">
      <c r="A21" s="157"/>
      <c r="B21" s="157" t="s">
        <v>174</v>
      </c>
      <c r="C21" s="281">
        <v>84.339000036235703</v>
      </c>
      <c r="D21" s="281">
        <v>113.979514700961</v>
      </c>
      <c r="E21" s="281">
        <v>180.54835966905401</v>
      </c>
      <c r="F21" s="281">
        <v>311.21255662391098</v>
      </c>
      <c r="G21" s="281">
        <v>460.46649294292098</v>
      </c>
      <c r="H21" s="281">
        <v>589.98092191615399</v>
      </c>
      <c r="I21" s="281">
        <v>641.36578930100904</v>
      </c>
      <c r="J21" s="281">
        <v>791.51607616425895</v>
      </c>
      <c r="K21" s="281">
        <v>1045.66224777</v>
      </c>
      <c r="L21" s="281">
        <v>1225.69274546</v>
      </c>
      <c r="M21" s="281">
        <v>1155.81707753</v>
      </c>
      <c r="N21" s="281">
        <v>1269.57010541513</v>
      </c>
      <c r="O21" s="281">
        <v>1380.8386292687501</v>
      </c>
      <c r="P21" s="282">
        <v>1553.63495984567</v>
      </c>
      <c r="Q21" s="282">
        <v>1673.68077119398</v>
      </c>
      <c r="R21" s="282">
        <v>1829.4612340584599</v>
      </c>
      <c r="S21" s="282">
        <v>2259.77760158704</v>
      </c>
      <c r="T21" s="281"/>
      <c r="U21" s="281">
        <v>500.33170286747099</v>
      </c>
      <c r="V21" s="281">
        <v>181.164215375861</v>
      </c>
      <c r="W21" s="281">
        <v>209.46192948525999</v>
      </c>
      <c r="X21" s="281">
        <v>254.94967792447599</v>
      </c>
      <c r="Y21" s="281">
        <v>266.67079840168901</v>
      </c>
      <c r="Z21" s="281">
        <v>204.57739171314799</v>
      </c>
      <c r="AA21" s="281">
        <v>189.850024720905</v>
      </c>
      <c r="AB21" s="281">
        <v>190.37643431000001</v>
      </c>
      <c r="AC21" s="281">
        <v>174.54217603436399</v>
      </c>
      <c r="AD21" s="281">
        <v>182.554644825575</v>
      </c>
      <c r="AE21" s="281">
        <v>202.92925334700101</v>
      </c>
      <c r="AF21" s="281">
        <v>326.77860939747598</v>
      </c>
      <c r="AG21" s="281">
        <v>1164.3010378674801</v>
      </c>
      <c r="AH21" s="282">
        <v>1373.3863416341901</v>
      </c>
      <c r="AI21" s="281">
        <v>1597.3960266928</v>
      </c>
      <c r="AJ21" s="281">
        <v>2097.5800608067798</v>
      </c>
      <c r="AK21" s="281">
        <v>2877.1966076813701</v>
      </c>
    </row>
    <row r="22" spans="1:37" ht="16.5" customHeight="1" x14ac:dyDescent="0.15">
      <c r="A22" s="161" t="s">
        <v>91</v>
      </c>
      <c r="B22"/>
      <c r="C22"/>
      <c r="D22"/>
      <c r="E22"/>
      <c r="F22"/>
      <c r="G22"/>
      <c r="H22"/>
      <c r="I22"/>
      <c r="J22"/>
      <c r="K22"/>
      <c r="L22"/>
      <c r="M22"/>
      <c r="N22"/>
      <c r="O22"/>
      <c r="P22"/>
      <c r="Q22"/>
      <c r="R22"/>
      <c r="S22"/>
      <c r="T22"/>
      <c r="U22"/>
      <c r="V22"/>
      <c r="W22"/>
      <c r="X22"/>
      <c r="Y22"/>
      <c r="Z22"/>
      <c r="AA22"/>
      <c r="AB22"/>
      <c r="AC22"/>
      <c r="AD22"/>
      <c r="AE22"/>
      <c r="AF22"/>
      <c r="AG22"/>
      <c r="AH22"/>
      <c r="AI22"/>
      <c r="AJ22"/>
      <c r="AK22"/>
    </row>
    <row r="23" spans="1:37" x14ac:dyDescent="0.15">
      <c r="A23" s="149" t="s">
        <v>92</v>
      </c>
      <c r="B23"/>
      <c r="C23"/>
      <c r="D23"/>
      <c r="E23"/>
      <c r="F23"/>
      <c r="G23"/>
      <c r="H23"/>
      <c r="I23"/>
      <c r="J23"/>
      <c r="K23"/>
      <c r="L23"/>
      <c r="M23"/>
      <c r="N23"/>
      <c r="O23"/>
      <c r="P23"/>
      <c r="Q23"/>
      <c r="R23"/>
      <c r="S23"/>
      <c r="T23"/>
      <c r="U23"/>
      <c r="V23"/>
      <c r="W23"/>
      <c r="X23"/>
      <c r="Y23"/>
      <c r="Z23"/>
      <c r="AA23"/>
      <c r="AB23"/>
      <c r="AC23"/>
      <c r="AD23"/>
      <c r="AE23"/>
      <c r="AF23"/>
      <c r="AG23"/>
      <c r="AH23"/>
      <c r="AI23"/>
      <c r="AJ23"/>
      <c r="AK23"/>
    </row>
    <row r="24" spans="1:37" x14ac:dyDescent="0.15">
      <c r="A24" s="161" t="s">
        <v>93</v>
      </c>
      <c r="B24"/>
      <c r="C24"/>
      <c r="D24"/>
      <c r="E24"/>
      <c r="F24"/>
      <c r="G24"/>
      <c r="H24"/>
      <c r="I24"/>
      <c r="J24"/>
      <c r="K24"/>
      <c r="L24"/>
      <c r="M24"/>
      <c r="N24"/>
      <c r="O24"/>
      <c r="P24"/>
      <c r="Q24"/>
      <c r="R24"/>
      <c r="S24"/>
      <c r="T24"/>
      <c r="U24"/>
      <c r="V24"/>
      <c r="W24"/>
      <c r="X24"/>
      <c r="Y24"/>
      <c r="Z24"/>
      <c r="AA24"/>
      <c r="AB24"/>
      <c r="AC24"/>
      <c r="AD24"/>
      <c r="AE24"/>
      <c r="AF24"/>
      <c r="AG24"/>
      <c r="AH24"/>
      <c r="AI24"/>
      <c r="AJ24"/>
      <c r="AK24"/>
    </row>
    <row r="25" spans="1:37" x14ac:dyDescent="0.15">
      <c r="A25" s="149" t="s">
        <v>94</v>
      </c>
      <c r="B25"/>
      <c r="C25"/>
      <c r="D25"/>
      <c r="E25"/>
      <c r="F25"/>
      <c r="G25"/>
      <c r="H25"/>
      <c r="I25"/>
      <c r="J25"/>
      <c r="K25"/>
      <c r="L25"/>
      <c r="M25"/>
      <c r="N25"/>
      <c r="O25"/>
      <c r="P25"/>
      <c r="Q25"/>
      <c r="R25"/>
      <c r="S25"/>
      <c r="T25"/>
      <c r="U25"/>
      <c r="V25"/>
      <c r="W25"/>
      <c r="X25"/>
      <c r="Y25"/>
      <c r="Z25"/>
      <c r="AA25"/>
      <c r="AB25"/>
      <c r="AC25"/>
      <c r="AD25"/>
      <c r="AE25"/>
      <c r="AF25"/>
      <c r="AG25"/>
      <c r="AH25"/>
      <c r="AI25"/>
      <c r="AJ25"/>
      <c r="AK25"/>
    </row>
    <row r="26" spans="1:37" x14ac:dyDescent="0.15">
      <c r="A26" s="161" t="s">
        <v>95</v>
      </c>
      <c r="B26" s="175"/>
      <c r="C26" s="164"/>
      <c r="D26" s="164"/>
      <c r="E26" s="164"/>
      <c r="F26" s="164"/>
      <c r="G26"/>
      <c r="H26"/>
      <c r="I26"/>
      <c r="J26"/>
      <c r="K26"/>
      <c r="L26"/>
      <c r="M26"/>
      <c r="N26"/>
      <c r="O26"/>
      <c r="P26"/>
      <c r="Q26"/>
      <c r="R26"/>
      <c r="S26"/>
      <c r="T26"/>
      <c r="U26"/>
      <c r="V26"/>
      <c r="W26"/>
      <c r="X26"/>
      <c r="Y26"/>
      <c r="Z26"/>
      <c r="AA26"/>
      <c r="AB26"/>
      <c r="AC26"/>
      <c r="AD26"/>
      <c r="AE26"/>
      <c r="AF26"/>
      <c r="AG26"/>
      <c r="AH26"/>
      <c r="AI26"/>
      <c r="AJ26"/>
      <c r="AK26"/>
    </row>
    <row r="27" spans="1:37" x14ac:dyDescent="0.15">
      <c r="A27" s="149" t="s">
        <v>96</v>
      </c>
      <c r="B27"/>
      <c r="C27"/>
      <c r="D27"/>
      <c r="E27"/>
      <c r="F27"/>
      <c r="G27"/>
      <c r="H27"/>
      <c r="I27"/>
      <c r="J27"/>
      <c r="K27"/>
      <c r="L27"/>
      <c r="M27"/>
      <c r="N27"/>
      <c r="O27"/>
      <c r="P27"/>
      <c r="Q27"/>
      <c r="R27"/>
      <c r="S27"/>
      <c r="T27"/>
      <c r="U27"/>
      <c r="V27"/>
      <c r="W27"/>
      <c r="X27"/>
      <c r="Y27"/>
      <c r="Z27"/>
      <c r="AA27"/>
      <c r="AB27"/>
      <c r="AC27"/>
      <c r="AD27"/>
      <c r="AE27"/>
      <c r="AF27"/>
      <c r="AG27"/>
      <c r="AH27"/>
      <c r="AI27"/>
      <c r="AJ27"/>
      <c r="AK27"/>
    </row>
    <row r="28" spans="1:37" x14ac:dyDescent="0.15">
      <c r="A28"/>
      <c r="B28"/>
      <c r="C28"/>
      <c r="D28"/>
      <c r="E28"/>
      <c r="F28"/>
      <c r="G28"/>
      <c r="H28"/>
      <c r="I28"/>
      <c r="J28"/>
      <c r="K28"/>
      <c r="L28"/>
      <c r="M28"/>
      <c r="N28"/>
      <c r="O28"/>
      <c r="P28"/>
      <c r="Q28"/>
      <c r="R28"/>
      <c r="S28"/>
      <c r="T28"/>
      <c r="U28"/>
      <c r="V28"/>
      <c r="W28"/>
      <c r="X28"/>
      <c r="Y28"/>
      <c r="Z28"/>
      <c r="AA28"/>
      <c r="AB28"/>
      <c r="AC28"/>
      <c r="AD28"/>
      <c r="AE28"/>
      <c r="AF28"/>
      <c r="AG28"/>
      <c r="AH28"/>
      <c r="AI28"/>
      <c r="AJ28"/>
      <c r="AK28"/>
    </row>
    <row r="29" spans="1:37" x14ac:dyDescent="0.15">
      <c r="A29"/>
      <c r="B29"/>
      <c r="C29"/>
      <c r="D29"/>
      <c r="E29"/>
      <c r="F29"/>
      <c r="G29"/>
      <c r="H29"/>
      <c r="I29"/>
      <c r="J29"/>
      <c r="K29"/>
      <c r="L29"/>
      <c r="M29"/>
      <c r="N29"/>
      <c r="O29"/>
      <c r="P29"/>
      <c r="Q29"/>
      <c r="R29"/>
      <c r="S29"/>
      <c r="T29"/>
      <c r="U29"/>
      <c r="V29"/>
      <c r="W29"/>
      <c r="X29"/>
      <c r="Y29"/>
      <c r="Z29"/>
      <c r="AA29"/>
      <c r="AB29"/>
      <c r="AC29"/>
      <c r="AD29"/>
      <c r="AE29"/>
      <c r="AF29"/>
      <c r="AG29"/>
      <c r="AH29"/>
      <c r="AI29"/>
      <c r="AJ29"/>
      <c r="AK29"/>
    </row>
    <row r="30" spans="1:37" x14ac:dyDescent="0.15">
      <c r="A30" s="161" t="s">
        <v>65</v>
      </c>
      <c r="B30" s="149"/>
      <c r="C30" s="149">
        <v>170.67</v>
      </c>
      <c r="D30" s="149">
        <v>245.43</v>
      </c>
      <c r="E30" s="149">
        <v>359.36</v>
      </c>
      <c r="F30" s="149">
        <v>468.02</v>
      </c>
      <c r="G30" s="149">
        <v>577.02</v>
      </c>
      <c r="H30" s="149">
        <v>673.7</v>
      </c>
      <c r="I30" s="149">
        <v>789.23</v>
      </c>
      <c r="J30" s="149">
        <v>880.46</v>
      </c>
      <c r="K30" s="149">
        <v>994.78</v>
      </c>
      <c r="L30" s="149">
        <v>999.19</v>
      </c>
      <c r="M30" s="149">
        <v>1160.01</v>
      </c>
      <c r="N30" s="149">
        <v>1394.48</v>
      </c>
      <c r="O30" s="149">
        <v>1569.67</v>
      </c>
      <c r="P30" s="149">
        <v>1809.71</v>
      </c>
      <c r="Q30" s="149">
        <v>2044.47</v>
      </c>
      <c r="R30" s="149">
        <v>2338.65</v>
      </c>
      <c r="S30" s="149">
        <v>2608.5300000000002</v>
      </c>
      <c r="T30" s="149"/>
      <c r="U30" s="149">
        <v>170.67</v>
      </c>
      <c r="V30" s="149">
        <v>245.43</v>
      </c>
      <c r="W30" s="149">
        <v>359.36</v>
      </c>
      <c r="X30" s="149">
        <v>468.02</v>
      </c>
      <c r="Y30" s="149">
        <v>577.02</v>
      </c>
      <c r="Z30" s="149">
        <v>673.7</v>
      </c>
      <c r="AA30" s="149">
        <v>789.23</v>
      </c>
      <c r="AB30" s="149">
        <v>880.46</v>
      </c>
      <c r="AC30" s="149">
        <v>994.78</v>
      </c>
      <c r="AD30" s="149">
        <v>999.19</v>
      </c>
      <c r="AE30" s="149">
        <v>1160.01</v>
      </c>
      <c r="AF30" s="149">
        <v>1394.48</v>
      </c>
      <c r="AG30" s="149">
        <v>1569.67</v>
      </c>
      <c r="AH30" s="149">
        <v>1809.71</v>
      </c>
      <c r="AI30" s="149">
        <v>2044.47</v>
      </c>
      <c r="AJ30" s="149">
        <v>2338.65</v>
      </c>
      <c r="AK30" s="149">
        <v>2608.5300000000002</v>
      </c>
    </row>
    <row r="31" spans="1:37" x14ac:dyDescent="0.15">
      <c r="A31" s="161"/>
      <c r="B31" s="149"/>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row>
    <row r="32" spans="1:37" x14ac:dyDescent="0.15">
      <c r="A32" s="190"/>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90"/>
      <c r="AJ32" s="170" t="s">
        <v>175</v>
      </c>
      <c r="AK32" s="170"/>
    </row>
    <row r="33" spans="1:37" x14ac:dyDescent="0.15">
      <c r="A33" s="177" t="s">
        <v>159</v>
      </c>
      <c r="B33" s="154"/>
      <c r="C33" s="283">
        <f t="shared" ref="C33:S33" si="0">0.001*C7/C$30</f>
        <v>6.4368106474755379E-3</v>
      </c>
      <c r="D33" s="283">
        <f t="shared" si="0"/>
        <v>6.7351233719688298E-3</v>
      </c>
      <c r="E33" s="283">
        <f t="shared" si="0"/>
        <v>7.1055220410446906E-3</v>
      </c>
      <c r="F33" s="283">
        <f t="shared" si="0"/>
        <v>8.0753488196339696E-3</v>
      </c>
      <c r="G33" s="283">
        <f t="shared" si="0"/>
        <v>8.3938831893730029E-3</v>
      </c>
      <c r="H33" s="283">
        <f t="shared" si="0"/>
        <v>9.125052153142927E-3</v>
      </c>
      <c r="I33" s="283">
        <f t="shared" si="0"/>
        <v>9.5765830087045211E-3</v>
      </c>
      <c r="J33" s="283">
        <f t="shared" si="0"/>
        <v>1.1030289829710571E-2</v>
      </c>
      <c r="K33" s="283">
        <f t="shared" si="0"/>
        <v>1.0686524378956955E-2</v>
      </c>
      <c r="L33" s="283">
        <f t="shared" si="0"/>
        <v>1.3419318074886657E-2</v>
      </c>
      <c r="M33" s="283">
        <f t="shared" si="0"/>
        <v>1.1667224906606152E-2</v>
      </c>
      <c r="N33" s="283">
        <f t="shared" si="0"/>
        <v>1.2655070736934702E-2</v>
      </c>
      <c r="O33" s="283">
        <f t="shared" si="0"/>
        <v>1.1064596964493554E-2</v>
      </c>
      <c r="P33" s="283">
        <f t="shared" si="0"/>
        <v>1.1159297849216836E-2</v>
      </c>
      <c r="Q33" s="283">
        <f t="shared" si="0"/>
        <v>1.1372376754908363E-2</v>
      </c>
      <c r="R33" s="283">
        <f t="shared" si="0"/>
        <v>1.0646241971498471E-2</v>
      </c>
      <c r="S33" s="283">
        <f t="shared" si="0"/>
        <v>1.0553426221832373E-2</v>
      </c>
      <c r="T33" s="283"/>
      <c r="U33" s="283">
        <f t="shared" ref="U33:AK33" si="1">0.001*U7/U$30</f>
        <v>7.0490400270941597E-2</v>
      </c>
      <c r="V33" s="283">
        <f t="shared" si="1"/>
        <v>7.872319155144604E-2</v>
      </c>
      <c r="W33" s="283">
        <f t="shared" si="1"/>
        <v>8.4147957151374381E-2</v>
      </c>
      <c r="X33" s="283">
        <f t="shared" si="1"/>
        <v>9.3355344179752373E-2</v>
      </c>
      <c r="Y33" s="283">
        <f t="shared" si="1"/>
        <v>9.5115193610819743E-2</v>
      </c>
      <c r="Z33" s="283">
        <f t="shared" si="1"/>
        <v>9.3797554728996868E-2</v>
      </c>
      <c r="AA33" s="283">
        <f t="shared" si="1"/>
        <v>9.5711002694275807E-2</v>
      </c>
      <c r="AB33" s="283">
        <f t="shared" si="1"/>
        <v>9.8254643175441581E-2</v>
      </c>
      <c r="AC33" s="283">
        <f t="shared" si="1"/>
        <v>0.10148960315238244</v>
      </c>
      <c r="AD33" s="283">
        <f t="shared" si="1"/>
        <v>0.11917795746067815</v>
      </c>
      <c r="AE33" s="283">
        <f t="shared" si="1"/>
        <v>0.11440486470094052</v>
      </c>
      <c r="AF33" s="283">
        <f t="shared" si="1"/>
        <v>0.10859558025113375</v>
      </c>
      <c r="AG33" s="283">
        <f t="shared" si="1"/>
        <v>0.11169179861484324</v>
      </c>
      <c r="AH33" s="283">
        <f t="shared" si="1"/>
        <v>0.1084434455188638</v>
      </c>
      <c r="AI33" s="283">
        <f t="shared" si="1"/>
        <v>0.10744197462059947</v>
      </c>
      <c r="AJ33" s="283">
        <f t="shared" si="1"/>
        <v>0.10690521906599405</v>
      </c>
      <c r="AK33" s="283">
        <f t="shared" si="1"/>
        <v>0.11553952595133964</v>
      </c>
    </row>
    <row r="34" spans="1:37" x14ac:dyDescent="0.15">
      <c r="A34" s="154" t="s">
        <v>160</v>
      </c>
      <c r="B34" s="154"/>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283"/>
    </row>
    <row r="35" spans="1:37" ht="23" customHeight="1" x14ac:dyDescent="0.15">
      <c r="A35" s="154"/>
      <c r="B35" s="177" t="s">
        <v>161</v>
      </c>
      <c r="C35" s="283">
        <f t="shared" ref="C35:S35" si="2">0.001*C9/C$30</f>
        <v>2.7366210840463001E-3</v>
      </c>
      <c r="D35" s="283">
        <f t="shared" si="2"/>
        <v>2.8740954636213992E-3</v>
      </c>
      <c r="E35" s="283">
        <f t="shared" si="2"/>
        <v>3.0599701991911449E-3</v>
      </c>
      <c r="F35" s="283">
        <f t="shared" si="2"/>
        <v>3.2764898876132859E-3</v>
      </c>
      <c r="G35" s="283">
        <f t="shared" si="2"/>
        <v>3.6067169911026659E-3</v>
      </c>
      <c r="H35" s="283">
        <f t="shared" si="2"/>
        <v>3.7344277319190586E-3</v>
      </c>
      <c r="I35" s="283">
        <f t="shared" si="2"/>
        <v>4.5358931588753721E-3</v>
      </c>
      <c r="J35" s="283">
        <f t="shared" si="2"/>
        <v>4.7938904594694246E-3</v>
      </c>
      <c r="K35" s="283">
        <f t="shared" si="2"/>
        <v>4.1303445977200984E-3</v>
      </c>
      <c r="L35" s="283">
        <f t="shared" si="2"/>
        <v>5.7317756811517337E-3</v>
      </c>
      <c r="M35" s="283">
        <f t="shared" si="2"/>
        <v>4.6011375095731943E-3</v>
      </c>
      <c r="N35" s="283">
        <f t="shared" si="2"/>
        <v>4.1931754817001029E-3</v>
      </c>
      <c r="O35" s="283">
        <f t="shared" si="2"/>
        <v>2.1823888360392374E-3</v>
      </c>
      <c r="P35" s="283">
        <f t="shared" si="2"/>
        <v>2.0376288256591722E-3</v>
      </c>
      <c r="Q35" s="283">
        <f t="shared" si="2"/>
        <v>2.4190115213998543E-3</v>
      </c>
      <c r="R35" s="283">
        <f t="shared" si="2"/>
        <v>2.1846089802471085E-3</v>
      </c>
      <c r="S35" s="283">
        <f t="shared" si="2"/>
        <v>1.8178589458462315E-3</v>
      </c>
      <c r="T35" s="283"/>
      <c r="U35" s="283">
        <f t="shared" ref="U35:AK35" si="3">0.001*U9/U$30</f>
        <v>2.7260121610514977E-2</v>
      </c>
      <c r="V35" s="283">
        <f t="shared" si="3"/>
        <v>3.3425175582638515E-2</v>
      </c>
      <c r="W35" s="283">
        <f t="shared" si="3"/>
        <v>3.5881402239750386E-2</v>
      </c>
      <c r="X35" s="283">
        <f t="shared" si="3"/>
        <v>3.6594450493798565E-2</v>
      </c>
      <c r="Y35" s="283">
        <f t="shared" si="3"/>
        <v>3.4950801710143323E-2</v>
      </c>
      <c r="Z35" s="283">
        <f t="shared" si="3"/>
        <v>3.2501173486473502E-2</v>
      </c>
      <c r="AA35" s="283">
        <f t="shared" si="3"/>
        <v>3.3576886092413112E-2</v>
      </c>
      <c r="AB35" s="283">
        <f t="shared" si="3"/>
        <v>3.2254440018612655E-2</v>
      </c>
      <c r="AC35" s="283">
        <f t="shared" si="3"/>
        <v>3.5648346749887316E-2</v>
      </c>
      <c r="AD35" s="283">
        <f t="shared" si="3"/>
        <v>4.1691067041260015E-2</v>
      </c>
      <c r="AE35" s="283">
        <f t="shared" si="3"/>
        <v>3.8009297415325043E-2</v>
      </c>
      <c r="AF35" s="283">
        <f t="shared" si="3"/>
        <v>3.5998028624329999E-2</v>
      </c>
      <c r="AG35" s="283">
        <f t="shared" si="3"/>
        <v>3.6372508107283062E-2</v>
      </c>
      <c r="AH35" s="283">
        <f t="shared" si="3"/>
        <v>3.4343254979288453E-2</v>
      </c>
      <c r="AI35" s="283">
        <f t="shared" si="3"/>
        <v>3.3444440540787192E-2</v>
      </c>
      <c r="AJ35" s="283">
        <f t="shared" si="3"/>
        <v>3.2221093109093879E-2</v>
      </c>
      <c r="AK35" s="283">
        <f t="shared" si="3"/>
        <v>3.3189516203613073E-2</v>
      </c>
    </row>
    <row r="36" spans="1:37" x14ac:dyDescent="0.15">
      <c r="A36" s="154"/>
      <c r="B36" s="154" t="s">
        <v>162</v>
      </c>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row>
    <row r="37" spans="1:37" x14ac:dyDescent="0.15">
      <c r="A37" s="154"/>
      <c r="B37" s="177" t="s">
        <v>163</v>
      </c>
      <c r="C37" s="283">
        <f t="shared" ref="C37:S37" si="4">0.001*C11/C$30</f>
        <v>3.43231153349461E-4</v>
      </c>
      <c r="D37" s="283">
        <f t="shared" si="4"/>
        <v>3.6713151853588072E-4</v>
      </c>
      <c r="E37" s="283">
        <f t="shared" si="4"/>
        <v>3.6604255505061215E-4</v>
      </c>
      <c r="F37" s="283">
        <f t="shared" si="4"/>
        <v>5.5019091810221577E-4</v>
      </c>
      <c r="G37" s="283">
        <f t="shared" si="4"/>
        <v>4.7760677777551039E-4</v>
      </c>
      <c r="H37" s="283">
        <f t="shared" si="4"/>
        <v>4.8772796390706839E-4</v>
      </c>
      <c r="I37" s="283">
        <f t="shared" si="4"/>
        <v>6.0018019100995142E-4</v>
      </c>
      <c r="J37" s="283">
        <f t="shared" si="4"/>
        <v>9.7204875503435024E-4</v>
      </c>
      <c r="K37" s="283">
        <f t="shared" si="4"/>
        <v>1.4524787025143148E-3</v>
      </c>
      <c r="L37" s="283">
        <f t="shared" si="4"/>
        <v>1.9593506431009118E-3</v>
      </c>
      <c r="M37" s="283">
        <f t="shared" si="4"/>
        <v>1.8101537316919682E-3</v>
      </c>
      <c r="N37" s="283">
        <f t="shared" si="4"/>
        <v>2.9863929369134583E-3</v>
      </c>
      <c r="O37" s="283">
        <f t="shared" si="4"/>
        <v>3.3974518056971081E-3</v>
      </c>
      <c r="P37" s="283">
        <f t="shared" si="4"/>
        <v>3.4545611500492236E-3</v>
      </c>
      <c r="Q37" s="283">
        <f t="shared" si="4"/>
        <v>3.5232065073368991E-3</v>
      </c>
      <c r="R37" s="283">
        <f t="shared" si="4"/>
        <v>3.3239322962798365E-3</v>
      </c>
      <c r="S37" s="283">
        <f t="shared" si="4"/>
        <v>3.3920992375416569E-3</v>
      </c>
      <c r="T37" s="283"/>
      <c r="U37" s="283">
        <f t="shared" ref="U37:AK37" si="5">0.001*U11/U$30</f>
        <v>1.7643895923283358E-3</v>
      </c>
      <c r="V37" s="283">
        <f t="shared" si="5"/>
        <v>1.759418686020454E-3</v>
      </c>
      <c r="W37" s="283">
        <f t="shared" si="5"/>
        <v>1.8107559045803651E-3</v>
      </c>
      <c r="X37" s="283">
        <f t="shared" si="5"/>
        <v>1.6092781970786548E-3</v>
      </c>
      <c r="Y37" s="283">
        <f t="shared" si="5"/>
        <v>1.6448334149514836E-3</v>
      </c>
      <c r="Z37" s="283">
        <f t="shared" si="5"/>
        <v>1.6525061452867149E-3</v>
      </c>
      <c r="AA37" s="283">
        <f t="shared" si="5"/>
        <v>1.5958097572877233E-3</v>
      </c>
      <c r="AB37" s="283">
        <f t="shared" si="5"/>
        <v>1.6180709862962997E-3</v>
      </c>
      <c r="AC37" s="283">
        <f t="shared" si="5"/>
        <v>1.067099698593659E-3</v>
      </c>
      <c r="AD37" s="283">
        <f t="shared" si="5"/>
        <v>1.5818699443973217E-3</v>
      </c>
      <c r="AE37" s="283">
        <f t="shared" si="5"/>
        <v>1.8790477832087654E-3</v>
      </c>
      <c r="AF37" s="283">
        <f t="shared" si="5"/>
        <v>1.0679314284497733E-3</v>
      </c>
      <c r="AG37" s="283">
        <f t="shared" si="5"/>
        <v>1.0840779775649595E-3</v>
      </c>
      <c r="AH37" s="283">
        <f t="shared" si="5"/>
        <v>1.0144336148707749E-3</v>
      </c>
      <c r="AI37" s="283">
        <f t="shared" si="5"/>
        <v>1.0017528905020667E-3</v>
      </c>
      <c r="AJ37" s="283">
        <f t="shared" si="5"/>
        <v>1.0049711813088621E-3</v>
      </c>
      <c r="AK37" s="283">
        <f t="shared" si="5"/>
        <v>1.1991547951084136E-3</v>
      </c>
    </row>
    <row r="38" spans="1:37" x14ac:dyDescent="0.15">
      <c r="A38" s="154"/>
      <c r="B38" s="154" t="s">
        <v>164</v>
      </c>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row>
    <row r="39" spans="1:37" x14ac:dyDescent="0.15">
      <c r="A39" s="154"/>
      <c r="B39" s="177" t="s">
        <v>165</v>
      </c>
      <c r="C39" s="283">
        <f t="shared" ref="C39:S39" si="6">0.001*C13/C$30</f>
        <v>7.3142138691036508E-4</v>
      </c>
      <c r="D39" s="283">
        <f t="shared" si="6"/>
        <v>7.964862586734466E-4</v>
      </c>
      <c r="E39" s="283">
        <f t="shared" si="6"/>
        <v>7.9766840690508945E-4</v>
      </c>
      <c r="F39" s="283">
        <f t="shared" si="6"/>
        <v>1.3367053063618392E-3</v>
      </c>
      <c r="G39" s="283">
        <f t="shared" si="6"/>
        <v>1.1303668238008336E-3</v>
      </c>
      <c r="H39" s="283">
        <f t="shared" si="6"/>
        <v>1.2236049085913329E-3</v>
      </c>
      <c r="I39" s="283">
        <f t="shared" si="6"/>
        <v>1.1406486232774223E-3</v>
      </c>
      <c r="J39" s="283">
        <f t="shared" si="6"/>
        <v>1.206689287665527E-3</v>
      </c>
      <c r="K39" s="283">
        <f t="shared" si="6"/>
        <v>1.0674629013211565E-3</v>
      </c>
      <c r="L39" s="283">
        <f t="shared" si="6"/>
        <v>1.0433653529358781E-3</v>
      </c>
      <c r="M39" s="283">
        <f t="shared" si="6"/>
        <v>1.1117521555195043E-3</v>
      </c>
      <c r="N39" s="283">
        <f t="shared" si="6"/>
        <v>1.1682762018576675E-3</v>
      </c>
      <c r="O39" s="283">
        <f t="shared" si="6"/>
        <v>9.1435391040182968E-4</v>
      </c>
      <c r="P39" s="283">
        <f t="shared" si="6"/>
        <v>7.955253052856204E-4</v>
      </c>
      <c r="Q39" s="283">
        <f t="shared" si="6"/>
        <v>7.7616513566675473E-4</v>
      </c>
      <c r="R39" s="283">
        <f t="shared" si="6"/>
        <v>6.1958016050477841E-4</v>
      </c>
      <c r="S39" s="283">
        <f t="shared" si="6"/>
        <v>6.7781481837521894E-4</v>
      </c>
      <c r="T39" s="283"/>
      <c r="U39" s="283">
        <f t="shared" ref="U39:AK39" si="7">0.001*U13/U$30</f>
        <v>3.0364572940118358E-2</v>
      </c>
      <c r="V39" s="283">
        <f t="shared" si="7"/>
        <v>3.3514312970867453E-2</v>
      </c>
      <c r="W39" s="283">
        <f t="shared" si="7"/>
        <v>3.6047247078389355E-2</v>
      </c>
      <c r="X39" s="283">
        <f t="shared" si="7"/>
        <v>4.2531818714132086E-2</v>
      </c>
      <c r="Y39" s="283">
        <f t="shared" si="7"/>
        <v>4.5281485343373368E-2</v>
      </c>
      <c r="Z39" s="283">
        <f t="shared" si="7"/>
        <v>4.6614276697869973E-2</v>
      </c>
      <c r="AA39" s="283">
        <f t="shared" si="7"/>
        <v>4.7289329242808181E-2</v>
      </c>
      <c r="AB39" s="283">
        <f t="shared" si="7"/>
        <v>5.0468462777434289E-2</v>
      </c>
      <c r="AC39" s="283">
        <f t="shared" si="7"/>
        <v>5.2101142809445306E-2</v>
      </c>
      <c r="AD39" s="283">
        <f t="shared" si="7"/>
        <v>6.2243595144306892E-2</v>
      </c>
      <c r="AE39" s="283">
        <f t="shared" si="7"/>
        <v>6.0719936062068429E-2</v>
      </c>
      <c r="AF39" s="283">
        <f t="shared" si="7"/>
        <v>5.6375255666337346E-2</v>
      </c>
      <c r="AG39" s="283">
        <f t="shared" si="7"/>
        <v>5.7784158339699042E-2</v>
      </c>
      <c r="AH39" s="283">
        <f t="shared" si="7"/>
        <v>5.6978109610292253E-2</v>
      </c>
      <c r="AI39" s="283">
        <f t="shared" si="7"/>
        <v>5.6642321198707733E-2</v>
      </c>
      <c r="AJ39" s="283">
        <f t="shared" si="7"/>
        <v>5.6471060157343336E-2</v>
      </c>
      <c r="AK39" s="283">
        <f t="shared" si="7"/>
        <v>6.1479813113468881E-2</v>
      </c>
    </row>
    <row r="40" spans="1:37" x14ac:dyDescent="0.15">
      <c r="A40" s="154"/>
      <c r="B40" s="154" t="s">
        <v>166</v>
      </c>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row>
    <row r="41" spans="1:37" x14ac:dyDescent="0.15">
      <c r="A41" s="154"/>
      <c r="B41" s="177" t="s">
        <v>167</v>
      </c>
      <c r="C41" s="283">
        <f t="shared" ref="C41:S41" si="8">0.001*C15/C$30</f>
        <v>9.4361850112658952E-5</v>
      </c>
      <c r="D41" s="283">
        <f t="shared" si="8"/>
        <v>1.009566624105912E-4</v>
      </c>
      <c r="E41" s="283">
        <f t="shared" si="8"/>
        <v>1.0019782732496715E-4</v>
      </c>
      <c r="F41" s="283">
        <f t="shared" si="8"/>
        <v>9.6901143880783941E-5</v>
      </c>
      <c r="G41" s="283">
        <f t="shared" si="8"/>
        <v>8.7488336893204739E-5</v>
      </c>
      <c r="H41" s="283">
        <f t="shared" si="8"/>
        <v>8.3722205934803182E-5</v>
      </c>
      <c r="I41" s="283">
        <f t="shared" si="8"/>
        <v>8.0660607033165762E-5</v>
      </c>
      <c r="J41" s="283">
        <f t="shared" si="8"/>
        <v>8.065639617389967E-5</v>
      </c>
      <c r="K41" s="283">
        <f t="shared" si="8"/>
        <v>8.549962712942199E-5</v>
      </c>
      <c r="L41" s="283">
        <f t="shared" si="8"/>
        <v>8.1630910037130088E-5</v>
      </c>
      <c r="M41" s="283">
        <f t="shared" si="8"/>
        <v>1.4937610968870959E-4</v>
      </c>
      <c r="N41" s="283">
        <f t="shared" si="8"/>
        <v>1.3295167782204046E-4</v>
      </c>
      <c r="O41" s="283">
        <f t="shared" si="8"/>
        <v>3.6499768899271313E-4</v>
      </c>
      <c r="P41" s="283">
        <f t="shared" si="8"/>
        <v>5.3539286213471603E-4</v>
      </c>
      <c r="Q41" s="283">
        <f t="shared" si="8"/>
        <v>5.1435765679386345E-4</v>
      </c>
      <c r="R41" s="283">
        <f t="shared" si="8"/>
        <v>4.6890613980138114E-4</v>
      </c>
      <c r="S41" s="283">
        <f t="shared" si="8"/>
        <v>4.358128741803505E-4</v>
      </c>
      <c r="T41" s="283"/>
      <c r="U41" s="283">
        <f t="shared" ref="U41:AK41" si="9">0.001*U15/U$30</f>
        <v>8.0637265133881187E-3</v>
      </c>
      <c r="V41" s="283">
        <f t="shared" si="9"/>
        <v>9.1463549871620021E-3</v>
      </c>
      <c r="W41" s="283">
        <f t="shared" si="9"/>
        <v>9.5272604975583826E-3</v>
      </c>
      <c r="X41" s="283">
        <f t="shared" si="9"/>
        <v>1.1615490665354578E-2</v>
      </c>
      <c r="Y41" s="283">
        <f t="shared" si="9"/>
        <v>1.2209960141350699E-2</v>
      </c>
      <c r="Z41" s="283">
        <f t="shared" si="9"/>
        <v>1.209573254605035E-2</v>
      </c>
      <c r="AA41" s="283">
        <f t="shared" si="9"/>
        <v>1.2236893969259253E-2</v>
      </c>
      <c r="AB41" s="283">
        <f t="shared" si="9"/>
        <v>1.2946363379310133E-2</v>
      </c>
      <c r="AC41" s="283">
        <f t="shared" si="9"/>
        <v>1.1710588966728825E-2</v>
      </c>
      <c r="AD41" s="283">
        <f t="shared" si="9"/>
        <v>1.157681543453197E-2</v>
      </c>
      <c r="AE41" s="283">
        <f t="shared" si="9"/>
        <v>1.2047069056508134E-2</v>
      </c>
      <c r="AF41" s="283">
        <f t="shared" si="9"/>
        <v>1.3635680865552105E-2</v>
      </c>
      <c r="AG41" s="283">
        <f t="shared" si="9"/>
        <v>1.3920619887318863E-2</v>
      </c>
      <c r="AH41" s="283">
        <f t="shared" si="9"/>
        <v>1.3593080238461798E-2</v>
      </c>
      <c r="AI41" s="283">
        <f t="shared" si="9"/>
        <v>1.3636613295586143E-2</v>
      </c>
      <c r="AJ41" s="283">
        <f t="shared" si="9"/>
        <v>1.3521685454346354E-2</v>
      </c>
      <c r="AK41" s="283">
        <f t="shared" si="9"/>
        <v>1.475087663228619E-2</v>
      </c>
    </row>
    <row r="42" spans="1:37" x14ac:dyDescent="0.15">
      <c r="A42" s="154"/>
      <c r="B42" s="154" t="s">
        <v>168</v>
      </c>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row>
    <row r="43" spans="1:37" x14ac:dyDescent="0.15">
      <c r="A43" s="154"/>
      <c r="B43" s="177" t="s">
        <v>169</v>
      </c>
      <c r="C43" s="283">
        <f t="shared" ref="C43:S43" si="10">0.001*C17/C$30</f>
        <v>1.9917423492667959E-3</v>
      </c>
      <c r="D43" s="283">
        <f t="shared" si="10"/>
        <v>2.1029960116075172E-3</v>
      </c>
      <c r="E43" s="283">
        <f t="shared" si="10"/>
        <v>2.2466599474163292E-3</v>
      </c>
      <c r="F43" s="283">
        <f t="shared" si="10"/>
        <v>2.1303334716628779E-3</v>
      </c>
      <c r="G43" s="283">
        <f t="shared" si="10"/>
        <v>2.1834833394918205E-3</v>
      </c>
      <c r="H43" s="283">
        <f t="shared" si="10"/>
        <v>2.5064850597308892E-3</v>
      </c>
      <c r="I43" s="283">
        <f t="shared" si="10"/>
        <v>2.2592834567325749E-3</v>
      </c>
      <c r="J43" s="283">
        <f t="shared" si="10"/>
        <v>2.9557982580972219E-3</v>
      </c>
      <c r="K43" s="283">
        <f t="shared" si="10"/>
        <v>2.7720745172394906E-3</v>
      </c>
      <c r="L43" s="283">
        <f t="shared" si="10"/>
        <v>3.2045074245598934E-3</v>
      </c>
      <c r="M43" s="283">
        <f t="shared" si="10"/>
        <v>2.8904942996681063E-3</v>
      </c>
      <c r="N43" s="283">
        <f t="shared" si="10"/>
        <v>3.013708200441462E-3</v>
      </c>
      <c r="O43" s="283">
        <f t="shared" si="10"/>
        <v>3.2415307601992263E-3</v>
      </c>
      <c r="P43" s="283">
        <f t="shared" si="10"/>
        <v>3.4502660167424837E-3</v>
      </c>
      <c r="Q43" s="283">
        <f t="shared" si="10"/>
        <v>3.3035362251342252E-3</v>
      </c>
      <c r="R43" s="283">
        <f t="shared" si="10"/>
        <v>3.2630637376373848E-3</v>
      </c>
      <c r="S43" s="283">
        <f t="shared" si="10"/>
        <v>3.3620525107530023E-3</v>
      </c>
      <c r="T43" s="283"/>
      <c r="U43" s="283">
        <f t="shared" ref="U43:AK43" si="11">0.001*U17/U$30</f>
        <v>6.8434023457772904E-5</v>
      </c>
      <c r="V43" s="283">
        <f t="shared" si="11"/>
        <v>8.5608700683374898E-5</v>
      </c>
      <c r="W43" s="283">
        <f t="shared" si="11"/>
        <v>9.7580760746866365E-5</v>
      </c>
      <c r="X43" s="283">
        <f t="shared" si="11"/>
        <v>1.2640903213848403E-4</v>
      </c>
      <c r="Y43" s="283">
        <f t="shared" si="11"/>
        <v>1.4411488939007974E-4</v>
      </c>
      <c r="Z43" s="283">
        <f t="shared" si="11"/>
        <v>1.5098957284541488E-4</v>
      </c>
      <c r="AA43" s="283">
        <f t="shared" si="11"/>
        <v>2.1876311244008843E-4</v>
      </c>
      <c r="AB43" s="283">
        <f t="shared" si="11"/>
        <v>1.8923643973604707E-4</v>
      </c>
      <c r="AC43" s="283">
        <f t="shared" si="11"/>
        <v>1.8920927323629345E-4</v>
      </c>
      <c r="AD43" s="283">
        <f t="shared" si="11"/>
        <v>2.166472142935778E-4</v>
      </c>
      <c r="AE43" s="283">
        <f t="shared" si="11"/>
        <v>2.8258263652037485E-4</v>
      </c>
      <c r="AF43" s="283">
        <f t="shared" si="11"/>
        <v>2.8739562251916916E-4</v>
      </c>
      <c r="AG43" s="283">
        <f t="shared" si="11"/>
        <v>3.2408703908531916E-4</v>
      </c>
      <c r="AH43" s="283">
        <f t="shared" si="11"/>
        <v>3.6183351181471343E-4</v>
      </c>
      <c r="AI43" s="283">
        <f t="shared" si="11"/>
        <v>4.0380180275486802E-4</v>
      </c>
      <c r="AJ43" s="283">
        <f t="shared" si="11"/>
        <v>5.4313178309449471E-4</v>
      </c>
      <c r="AK43" s="283">
        <f t="shared" si="11"/>
        <v>6.8568426356985354E-4</v>
      </c>
    </row>
    <row r="44" spans="1:37" x14ac:dyDescent="0.15">
      <c r="A44" s="154"/>
      <c r="B44" s="154" t="s">
        <v>170</v>
      </c>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row>
    <row r="45" spans="1:37" x14ac:dyDescent="0.15">
      <c r="A45" s="154"/>
      <c r="B45" s="177" t="s">
        <v>171</v>
      </c>
      <c r="C45" s="283">
        <f t="shared" ref="C45:S45" si="12">0.001*C19/C$30</f>
        <v>4.5268647096736398E-5</v>
      </c>
      <c r="D45" s="283">
        <f t="shared" si="12"/>
        <v>2.9050030558611419E-5</v>
      </c>
      <c r="E45" s="283">
        <f t="shared" si="12"/>
        <v>3.2566699131789848E-5</v>
      </c>
      <c r="F45" s="283">
        <f t="shared" si="12"/>
        <v>1.9772413572069569E-5</v>
      </c>
      <c r="G45" s="283">
        <f t="shared" si="12"/>
        <v>1.1021306452767132E-4</v>
      </c>
      <c r="H45" s="283">
        <f t="shared" si="12"/>
        <v>2.1335187706874424E-4</v>
      </c>
      <c r="I45" s="283">
        <f t="shared" si="12"/>
        <v>1.4726946813195898E-4</v>
      </c>
      <c r="J45" s="283">
        <f t="shared" si="12"/>
        <v>1.2222650816979874E-4</v>
      </c>
      <c r="K45" s="283">
        <f t="shared" si="12"/>
        <v>1.2751478619393232E-4</v>
      </c>
      <c r="L45" s="283">
        <f t="shared" si="12"/>
        <v>1.7200170168836756E-4</v>
      </c>
      <c r="M45" s="283">
        <f t="shared" si="12"/>
        <v>1.0792565764088242E-4</v>
      </c>
      <c r="N45" s="283">
        <f t="shared" si="12"/>
        <v>2.5014077106161434E-4</v>
      </c>
      <c r="O45" s="283">
        <f t="shared" si="12"/>
        <v>8.4174007587582104E-5</v>
      </c>
      <c r="P45" s="283">
        <f t="shared" si="12"/>
        <v>2.7424283448729356E-5</v>
      </c>
      <c r="Q45" s="283">
        <f t="shared" si="12"/>
        <v>1.7461738250011007E-5</v>
      </c>
      <c r="R45" s="283">
        <f t="shared" si="12"/>
        <v>3.8783058602185018E-6</v>
      </c>
      <c r="S45" s="283">
        <f t="shared" si="12"/>
        <v>1.48474428126186E-6</v>
      </c>
      <c r="T45" s="283"/>
      <c r="U45" s="283">
        <f t="shared" ref="U45:AK45" si="13">0.001*U19/U$30</f>
        <v>3.7581776946002168E-5</v>
      </c>
      <c r="V45" s="283">
        <f t="shared" si="13"/>
        <v>5.4170376036587215E-5</v>
      </c>
      <c r="W45" s="283">
        <f t="shared" si="13"/>
        <v>2.008357552631887E-4</v>
      </c>
      <c r="X45" s="283">
        <f t="shared" si="13"/>
        <v>3.3315608770992687E-4</v>
      </c>
      <c r="Y45" s="283">
        <f t="shared" si="13"/>
        <v>4.2184636920730652E-4</v>
      </c>
      <c r="Z45" s="283">
        <f t="shared" si="13"/>
        <v>4.7921383173519372E-4</v>
      </c>
      <c r="AA45" s="283">
        <f t="shared" si="13"/>
        <v>5.527695720284327E-4</v>
      </c>
      <c r="AB45" s="283">
        <f t="shared" si="13"/>
        <v>5.6184574297526285E-4</v>
      </c>
      <c r="AC45" s="283">
        <f t="shared" si="13"/>
        <v>5.9775758734594584E-4</v>
      </c>
      <c r="AD45" s="283">
        <f t="shared" si="13"/>
        <v>1.6852600479288222E-3</v>
      </c>
      <c r="AE45" s="283">
        <f t="shared" si="13"/>
        <v>1.2919942438858287E-3</v>
      </c>
      <c r="AF45" s="283">
        <f t="shared" si="13"/>
        <v>9.9695079321539216E-4</v>
      </c>
      <c r="AG45" s="283">
        <f t="shared" si="13"/>
        <v>1.4645983371320084E-3</v>
      </c>
      <c r="AH45" s="283">
        <f t="shared" si="13"/>
        <v>1.393834988322991E-3</v>
      </c>
      <c r="AI45" s="283">
        <f t="shared" si="13"/>
        <v>1.5317196457706886E-3</v>
      </c>
      <c r="AJ45" s="283">
        <f t="shared" si="13"/>
        <v>2.2463581920414769E-3</v>
      </c>
      <c r="AK45" s="283">
        <f t="shared" si="13"/>
        <v>3.1314855368069754E-3</v>
      </c>
    </row>
    <row r="46" spans="1:37" x14ac:dyDescent="0.15">
      <c r="A46" s="154"/>
      <c r="B46" s="154" t="s">
        <v>172</v>
      </c>
      <c r="C46" s="283"/>
      <c r="D46" s="283"/>
      <c r="E46" s="283"/>
      <c r="F46" s="283"/>
      <c r="G46" s="283"/>
      <c r="H46" s="283"/>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3"/>
      <c r="AJ46" s="283"/>
      <c r="AK46" s="283"/>
    </row>
    <row r="47" spans="1:37" x14ac:dyDescent="0.15">
      <c r="A47" s="154"/>
      <c r="B47" s="177" t="s">
        <v>173</v>
      </c>
      <c r="C47" s="283">
        <f t="shared" ref="C47:S47" si="14">0.001*C21/C$30</f>
        <v>4.9416417669324256E-4</v>
      </c>
      <c r="D47" s="283">
        <f t="shared" si="14"/>
        <v>4.6440742656138611E-4</v>
      </c>
      <c r="E47" s="283">
        <f t="shared" si="14"/>
        <v>5.0241640602474952E-4</v>
      </c>
      <c r="F47" s="283">
        <f t="shared" si="14"/>
        <v>6.6495567844090215E-4</v>
      </c>
      <c r="G47" s="283">
        <f t="shared" si="14"/>
        <v>7.9800785578129174E-4</v>
      </c>
      <c r="H47" s="283">
        <f t="shared" si="14"/>
        <v>8.7573240599102568E-4</v>
      </c>
      <c r="I47" s="283">
        <f t="shared" si="14"/>
        <v>8.1264750364406959E-4</v>
      </c>
      <c r="J47" s="283">
        <f t="shared" si="14"/>
        <v>8.9898016510035544E-4</v>
      </c>
      <c r="K47" s="283">
        <f t="shared" si="14"/>
        <v>1.0511492468384968E-3</v>
      </c>
      <c r="L47" s="283">
        <f t="shared" si="14"/>
        <v>1.2266863614127442E-3</v>
      </c>
      <c r="M47" s="283">
        <f t="shared" si="14"/>
        <v>9.9638544282376878E-4</v>
      </c>
      <c r="N47" s="283">
        <f t="shared" si="14"/>
        <v>9.1042546713838133E-4</v>
      </c>
      <c r="O47" s="283">
        <f t="shared" si="14"/>
        <v>8.7969995557585353E-4</v>
      </c>
      <c r="P47" s="283">
        <f t="shared" si="14"/>
        <v>8.5849940589689507E-4</v>
      </c>
      <c r="Q47" s="283">
        <f t="shared" si="14"/>
        <v>8.1863797032677421E-4</v>
      </c>
      <c r="R47" s="283">
        <f t="shared" si="14"/>
        <v>7.8227235116775057E-4</v>
      </c>
      <c r="S47" s="283">
        <f t="shared" si="14"/>
        <v>8.6630309085463449E-4</v>
      </c>
      <c r="T47" s="283"/>
      <c r="U47" s="283">
        <f t="shared" ref="U47:AK47" si="15">0.001*U21/U$30</f>
        <v>2.9315738141880297E-3</v>
      </c>
      <c r="V47" s="283">
        <f t="shared" si="15"/>
        <v>7.3815024803757076E-4</v>
      </c>
      <c r="W47" s="283">
        <f t="shared" si="15"/>
        <v>5.8287491508587485E-4</v>
      </c>
      <c r="X47" s="283">
        <f t="shared" si="15"/>
        <v>5.4474098953992563E-4</v>
      </c>
      <c r="Y47" s="283">
        <f t="shared" si="15"/>
        <v>4.6215174240353714E-4</v>
      </c>
      <c r="Z47" s="283">
        <f t="shared" si="15"/>
        <v>3.0366244873556179E-4</v>
      </c>
      <c r="AA47" s="283">
        <f t="shared" si="15"/>
        <v>2.4055094803910774E-4</v>
      </c>
      <c r="AB47" s="283">
        <f t="shared" si="15"/>
        <v>2.1622383107693707E-4</v>
      </c>
      <c r="AC47" s="283">
        <f t="shared" si="15"/>
        <v>1.7545806714486017E-4</v>
      </c>
      <c r="AD47" s="283">
        <f t="shared" si="15"/>
        <v>1.8270263395908187E-4</v>
      </c>
      <c r="AE47" s="283">
        <f t="shared" si="15"/>
        <v>1.7493750342410929E-4</v>
      </c>
      <c r="AF47" s="283">
        <f t="shared" si="15"/>
        <v>2.3433725072964545E-4</v>
      </c>
      <c r="AG47" s="283">
        <f t="shared" si="15"/>
        <v>7.4174892676007057E-4</v>
      </c>
      <c r="AH47" s="283">
        <f t="shared" si="15"/>
        <v>7.5889857581280427E-4</v>
      </c>
      <c r="AI47" s="283">
        <f t="shared" si="15"/>
        <v>7.8132524649067968E-4</v>
      </c>
      <c r="AJ47" s="283">
        <f t="shared" si="15"/>
        <v>8.969191887656467E-4</v>
      </c>
      <c r="AK47" s="283">
        <f t="shared" si="15"/>
        <v>1.1029954064861703E-3</v>
      </c>
    </row>
    <row r="48" spans="1:37" x14ac:dyDescent="0.15">
      <c r="A48" s="157"/>
      <c r="B48" s="157" t="s">
        <v>174</v>
      </c>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row>
  </sheetData>
  <mergeCells count="2">
    <mergeCell ref="C4:S4"/>
    <mergeCell ref="U4:AK4"/>
  </mergeCells>
  <pageMargins left="0.7" right="0.7" top="0.75" bottom="0.75" header="0.51180555555555496" footer="0.51180555555555496"/>
  <pageSetup paperSize="0" scale="0" firstPageNumber="0" orientation="portrait" usePrinterDefaults="0"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8FAADC"/>
  </sheetPr>
  <dimension ref="A1:AMJ24"/>
  <sheetViews>
    <sheetView showGridLines="0" workbookViewId="0">
      <selection activeCell="O4" sqref="O4:P15"/>
    </sheetView>
  </sheetViews>
  <sheetFormatPr baseColWidth="10" defaultColWidth="8.83203125" defaultRowHeight="14" x14ac:dyDescent="0.15"/>
  <cols>
    <col min="1" max="1" width="8.83203125" style="1"/>
    <col min="2" max="9" width="12.83203125" style="1" customWidth="1"/>
    <col min="10" max="10" width="3.83203125" style="1" customWidth="1"/>
    <col min="11" max="19" width="12.83203125" style="1" customWidth="1"/>
    <col min="20" max="1024" width="8.83203125" style="1"/>
  </cols>
  <sheetData>
    <row r="1" spans="1:1024" x14ac:dyDescent="0.15">
      <c r="A1" s="4" t="s">
        <v>23</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17" customHeight="1" x14ac:dyDescent="0.2">
      <c r="A2"/>
      <c r="B2" s="298" t="s">
        <v>1</v>
      </c>
      <c r="C2" s="298"/>
      <c r="D2" s="298"/>
      <c r="E2" s="298"/>
      <c r="F2" s="298"/>
      <c r="G2" s="298"/>
      <c r="H2" s="298"/>
      <c r="I2" s="298"/>
      <c r="J2"/>
      <c r="K2" s="297" t="s">
        <v>2</v>
      </c>
      <c r="L2" s="297"/>
      <c r="M2" s="297"/>
      <c r="N2" s="297"/>
      <c r="O2" s="297"/>
      <c r="P2" s="297"/>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s="28" customFormat="1" ht="36" customHeight="1" x14ac:dyDescent="0.15">
      <c r="A3" s="27" t="s">
        <v>4</v>
      </c>
      <c r="B3" s="7" t="s">
        <v>5</v>
      </c>
      <c r="C3" s="7" t="s">
        <v>6</v>
      </c>
      <c r="D3" s="7" t="s">
        <v>7</v>
      </c>
      <c r="E3" s="7" t="s">
        <v>8</v>
      </c>
      <c r="F3" s="7" t="s">
        <v>9</v>
      </c>
      <c r="G3" s="7" t="s">
        <v>10</v>
      </c>
      <c r="H3" s="7" t="s">
        <v>11</v>
      </c>
      <c r="I3" s="8" t="s">
        <v>12</v>
      </c>
      <c r="J3" s="9"/>
      <c r="K3" s="6" t="s">
        <v>13</v>
      </c>
      <c r="L3" s="7" t="s">
        <v>6</v>
      </c>
      <c r="M3" s="7" t="s">
        <v>7</v>
      </c>
      <c r="N3" s="7" t="s">
        <v>8</v>
      </c>
      <c r="O3" s="7" t="s">
        <v>9</v>
      </c>
      <c r="P3" s="8" t="s">
        <v>14</v>
      </c>
    </row>
    <row r="4" spans="1:1024" x14ac:dyDescent="0.15">
      <c r="A4" s="29">
        <v>2005</v>
      </c>
      <c r="B4" s="13">
        <v>0.97143999999999997</v>
      </c>
      <c r="C4" s="13">
        <v>3.0635599999999998</v>
      </c>
      <c r="D4" s="13">
        <v>3.8859300000000001</v>
      </c>
      <c r="E4" s="13">
        <v>0.47969000000000001</v>
      </c>
      <c r="F4" s="13">
        <v>0.69772999999999996</v>
      </c>
      <c r="G4" s="13">
        <v>1.0064200000000001</v>
      </c>
      <c r="H4" s="13">
        <v>1.6387</v>
      </c>
      <c r="I4" s="14">
        <v>1.09474</v>
      </c>
      <c r="J4" s="30"/>
      <c r="K4" s="12">
        <v>0.68340500000000004</v>
      </c>
      <c r="L4" s="13">
        <v>2.7469700000000001</v>
      </c>
      <c r="M4" s="13">
        <v>2.9147799999999999</v>
      </c>
      <c r="N4" s="13">
        <v>0.447046</v>
      </c>
      <c r="O4" s="13">
        <v>0.42646699999999998</v>
      </c>
      <c r="P4" s="14">
        <v>0.53914300000000004</v>
      </c>
    </row>
    <row r="5" spans="1:1024" x14ac:dyDescent="0.15">
      <c r="A5" s="29">
        <v>2006</v>
      </c>
      <c r="B5" s="13">
        <v>0.96685600000000005</v>
      </c>
      <c r="C5" s="13">
        <v>3.0792000000000002</v>
      </c>
      <c r="D5" s="13">
        <v>3.7896299999999998</v>
      </c>
      <c r="E5" s="13">
        <v>0.47624100000000003</v>
      </c>
      <c r="F5" s="13">
        <v>0.67158499999999999</v>
      </c>
      <c r="G5" s="13">
        <v>1.0584</v>
      </c>
      <c r="H5" s="13">
        <v>1.7370099999999999</v>
      </c>
      <c r="I5" s="14">
        <v>1.0361</v>
      </c>
      <c r="J5" s="30"/>
      <c r="K5" s="12">
        <v>0.59346399999999999</v>
      </c>
      <c r="L5" s="13">
        <v>2.5668700000000002</v>
      </c>
      <c r="M5" s="13">
        <v>2.63523</v>
      </c>
      <c r="N5" s="13">
        <v>0.43089499999999997</v>
      </c>
      <c r="O5" s="13">
        <v>0.367008</v>
      </c>
      <c r="P5" s="14">
        <v>0.45983099999999999</v>
      </c>
    </row>
    <row r="6" spans="1:1024" x14ac:dyDescent="0.15">
      <c r="A6" s="29">
        <v>2007</v>
      </c>
      <c r="B6" s="13">
        <v>0.96459099999999998</v>
      </c>
      <c r="C6" s="13">
        <v>3.0370400000000002</v>
      </c>
      <c r="D6" s="13">
        <v>3.8627899999999999</v>
      </c>
      <c r="E6" s="13">
        <v>0.47666199999999997</v>
      </c>
      <c r="F6" s="13">
        <v>0.66878099999999996</v>
      </c>
      <c r="G6" s="13">
        <v>0.99465199999999998</v>
      </c>
      <c r="H6" s="13">
        <v>1.7150799999999999</v>
      </c>
      <c r="I6" s="14">
        <v>1.0511600000000001</v>
      </c>
      <c r="J6" s="30"/>
      <c r="K6" s="12">
        <v>0.606271</v>
      </c>
      <c r="L6" s="13">
        <v>2.6651400000000001</v>
      </c>
      <c r="M6" s="13">
        <v>2.65062</v>
      </c>
      <c r="N6" s="13">
        <v>0.433147</v>
      </c>
      <c r="O6" s="13">
        <v>0.379438</v>
      </c>
      <c r="P6" s="14">
        <v>0.46701300000000001</v>
      </c>
    </row>
    <row r="7" spans="1:1024" x14ac:dyDescent="0.15">
      <c r="A7" s="29">
        <v>2008</v>
      </c>
      <c r="B7" s="13">
        <v>1.0159400000000001</v>
      </c>
      <c r="C7" s="13">
        <v>3.2461700000000002</v>
      </c>
      <c r="D7" s="13">
        <v>3.9302700000000002</v>
      </c>
      <c r="E7" s="13">
        <v>0.49445</v>
      </c>
      <c r="F7" s="13">
        <v>0.70048200000000005</v>
      </c>
      <c r="G7" s="13">
        <v>0.97079199999999999</v>
      </c>
      <c r="H7" s="13">
        <v>1.92137</v>
      </c>
      <c r="I7" s="14">
        <v>1.01949</v>
      </c>
      <c r="J7" s="30"/>
      <c r="K7" s="12">
        <v>0.63216300000000003</v>
      </c>
      <c r="L7" s="13">
        <v>2.7254399999999999</v>
      </c>
      <c r="M7" s="13">
        <v>2.6770999999999998</v>
      </c>
      <c r="N7" s="13">
        <v>0.438587</v>
      </c>
      <c r="O7" s="13">
        <v>0.38572800000000002</v>
      </c>
      <c r="P7" s="14">
        <v>0.48236200000000001</v>
      </c>
    </row>
    <row r="8" spans="1:1024" x14ac:dyDescent="0.15">
      <c r="A8" s="29">
        <v>2009</v>
      </c>
      <c r="B8" s="13">
        <v>0.98535099999999998</v>
      </c>
      <c r="C8" s="13">
        <v>3.1172200000000001</v>
      </c>
      <c r="D8" s="13">
        <v>3.90029</v>
      </c>
      <c r="E8" s="13">
        <v>0.483269</v>
      </c>
      <c r="F8" s="13">
        <v>0.66467900000000002</v>
      </c>
      <c r="G8" s="13">
        <v>0.92030699999999999</v>
      </c>
      <c r="H8" s="13">
        <v>1.95824</v>
      </c>
      <c r="I8" s="14">
        <v>1.01573</v>
      </c>
      <c r="J8" s="30"/>
      <c r="K8" s="12">
        <v>0.60087299999999999</v>
      </c>
      <c r="L8" s="13">
        <v>2.6467499999999999</v>
      </c>
      <c r="M8" s="13">
        <v>2.6880700000000002</v>
      </c>
      <c r="N8" s="13">
        <v>0.431672</v>
      </c>
      <c r="O8" s="13">
        <v>0.348022</v>
      </c>
      <c r="P8" s="14">
        <v>0.45369700000000002</v>
      </c>
    </row>
    <row r="9" spans="1:1024" x14ac:dyDescent="0.15">
      <c r="A9" s="29">
        <v>2010</v>
      </c>
      <c r="B9" s="13">
        <v>0.92847299999999999</v>
      </c>
      <c r="C9" s="13">
        <v>3.2</v>
      </c>
      <c r="D9" s="13">
        <v>3.6530200000000002</v>
      </c>
      <c r="E9" s="13">
        <v>0.48380499999999999</v>
      </c>
      <c r="F9" s="13">
        <v>0.61936400000000003</v>
      </c>
      <c r="G9" s="13">
        <v>0.92241099999999998</v>
      </c>
      <c r="H9" s="13">
        <v>1.8684400000000001</v>
      </c>
      <c r="I9" s="14">
        <v>0.95945100000000005</v>
      </c>
      <c r="J9" s="30"/>
      <c r="K9" s="12">
        <v>0.61504300000000001</v>
      </c>
      <c r="L9" s="13">
        <v>2.7157100000000001</v>
      </c>
      <c r="M9" s="13">
        <v>2.65428</v>
      </c>
      <c r="N9" s="13">
        <v>0.432035</v>
      </c>
      <c r="O9" s="13">
        <v>0.36179699999999998</v>
      </c>
      <c r="P9" s="14">
        <v>0.46685399999999999</v>
      </c>
    </row>
    <row r="10" spans="1:1024" x14ac:dyDescent="0.15">
      <c r="A10" s="29">
        <v>2011</v>
      </c>
      <c r="B10" s="13">
        <v>0.907779</v>
      </c>
      <c r="C10" s="13">
        <v>3.3662000000000001</v>
      </c>
      <c r="D10" s="13">
        <v>3.2486999999999999</v>
      </c>
      <c r="E10" s="13">
        <v>0.47936000000000001</v>
      </c>
      <c r="F10" s="13">
        <v>0.59877100000000005</v>
      </c>
      <c r="G10" s="13">
        <v>0.97619800000000001</v>
      </c>
      <c r="H10" s="13">
        <v>1.95282</v>
      </c>
      <c r="I10" s="14">
        <v>1.0184599999999999</v>
      </c>
      <c r="J10" s="30"/>
      <c r="K10" s="12">
        <v>0.60252499999999998</v>
      </c>
      <c r="L10" s="13">
        <v>2.6720999999999999</v>
      </c>
      <c r="M10" s="13">
        <v>2.6863700000000001</v>
      </c>
      <c r="N10" s="13">
        <v>0.424236</v>
      </c>
      <c r="O10" s="13">
        <v>0.34378599999999998</v>
      </c>
      <c r="P10" s="14">
        <v>0.449853</v>
      </c>
    </row>
    <row r="11" spans="1:1024" x14ac:dyDescent="0.15">
      <c r="A11" s="29">
        <v>2012</v>
      </c>
      <c r="B11" s="13">
        <v>0.89331099999999997</v>
      </c>
      <c r="C11" s="13">
        <v>3.2278899999999999</v>
      </c>
      <c r="D11" s="13">
        <v>3.2381000000000002</v>
      </c>
      <c r="E11" s="13">
        <v>0.477601</v>
      </c>
      <c r="F11" s="13">
        <v>0.59096099999999996</v>
      </c>
      <c r="G11" s="13">
        <v>0.95569499999999996</v>
      </c>
      <c r="H11" s="13">
        <v>2.0926200000000001</v>
      </c>
      <c r="I11" s="14">
        <v>0.97087000000000001</v>
      </c>
      <c r="J11" s="30"/>
      <c r="K11" s="12">
        <v>0.58925399999999994</v>
      </c>
      <c r="L11" s="13">
        <v>2.6862200000000001</v>
      </c>
      <c r="M11" s="13">
        <v>2.5559099999999999</v>
      </c>
      <c r="N11" s="13">
        <v>0.423593</v>
      </c>
      <c r="O11" s="13">
        <v>0.37805499999999997</v>
      </c>
      <c r="P11" s="14">
        <v>0.44514300000000001</v>
      </c>
    </row>
    <row r="12" spans="1:1024" x14ac:dyDescent="0.15">
      <c r="A12" s="29">
        <v>2013</v>
      </c>
      <c r="B12" s="13">
        <v>0.88787499999999997</v>
      </c>
      <c r="C12" s="13">
        <v>3.1770800000000001</v>
      </c>
      <c r="D12" s="13">
        <v>3.2334100000000001</v>
      </c>
      <c r="E12" s="13">
        <v>0.47096199999999999</v>
      </c>
      <c r="F12" s="13">
        <v>0.59433899999999995</v>
      </c>
      <c r="G12" s="13">
        <v>0.90162799999999999</v>
      </c>
      <c r="H12" s="13">
        <v>1.88778</v>
      </c>
      <c r="I12" s="14">
        <v>1.0103</v>
      </c>
      <c r="J12" s="30"/>
      <c r="K12" s="12">
        <v>0.56327300000000002</v>
      </c>
      <c r="L12" s="13">
        <v>2.7044899999999998</v>
      </c>
      <c r="M12" s="13">
        <v>2.5251299999999999</v>
      </c>
      <c r="N12" s="13">
        <v>0.41444900000000001</v>
      </c>
      <c r="O12" s="13">
        <v>0.36036800000000002</v>
      </c>
      <c r="P12" s="14">
        <v>0.42746699999999999</v>
      </c>
    </row>
    <row r="13" spans="1:1024" x14ac:dyDescent="0.15">
      <c r="A13" s="29">
        <v>2014</v>
      </c>
      <c r="B13" s="13">
        <v>0.85389300000000001</v>
      </c>
      <c r="C13" s="13">
        <v>3.09415</v>
      </c>
      <c r="D13" s="13">
        <v>3.1190500000000001</v>
      </c>
      <c r="E13" s="13">
        <v>0.46451700000000001</v>
      </c>
      <c r="F13" s="13">
        <v>0.58401000000000003</v>
      </c>
      <c r="G13" s="13">
        <v>0.921408</v>
      </c>
      <c r="H13" s="13">
        <v>1.94998</v>
      </c>
      <c r="I13" s="14">
        <v>0.95785600000000004</v>
      </c>
      <c r="J13" s="30"/>
      <c r="K13" s="12">
        <v>0.57396199999999997</v>
      </c>
      <c r="L13" s="13">
        <v>2.6474299999999999</v>
      </c>
      <c r="M13" s="13">
        <v>2.5348700000000002</v>
      </c>
      <c r="N13" s="13">
        <v>0.41256900000000002</v>
      </c>
      <c r="O13" s="13">
        <v>0.382913</v>
      </c>
      <c r="P13" s="14">
        <v>0.44916499999999998</v>
      </c>
    </row>
    <row r="14" spans="1:1024" x14ac:dyDescent="0.15">
      <c r="A14" s="29">
        <v>2015</v>
      </c>
      <c r="B14" s="13">
        <v>0.806917</v>
      </c>
      <c r="C14" s="13">
        <v>2.9779399999999998</v>
      </c>
      <c r="D14" s="13">
        <v>3.0512800000000002</v>
      </c>
      <c r="E14" s="13">
        <v>0.45898699999999998</v>
      </c>
      <c r="F14" s="13">
        <v>0.55776999999999999</v>
      </c>
      <c r="G14" s="13">
        <v>0.93520999999999999</v>
      </c>
      <c r="H14" s="13">
        <v>1.97678</v>
      </c>
      <c r="I14" s="14">
        <v>0.98246100000000003</v>
      </c>
      <c r="J14" s="30"/>
      <c r="K14" s="12">
        <v>0.55322000000000005</v>
      </c>
      <c r="L14" s="13">
        <v>2.6363699999999999</v>
      </c>
      <c r="M14" s="13">
        <v>2.4325899999999998</v>
      </c>
      <c r="N14" s="13">
        <v>0.41733300000000001</v>
      </c>
      <c r="O14" s="13">
        <v>0.374417</v>
      </c>
      <c r="P14" s="14">
        <v>0.44389200000000001</v>
      </c>
    </row>
    <row r="15" spans="1:1024" x14ac:dyDescent="0.15">
      <c r="A15" s="31">
        <v>2016</v>
      </c>
      <c r="B15" s="20">
        <v>0.77504099999999998</v>
      </c>
      <c r="C15" s="20">
        <v>2.7777799999999999</v>
      </c>
      <c r="D15" s="20">
        <v>3.0857100000000002</v>
      </c>
      <c r="E15" s="20">
        <v>0.44800499999999999</v>
      </c>
      <c r="F15" s="20">
        <v>0.556446</v>
      </c>
      <c r="G15" s="20">
        <v>0.96957700000000002</v>
      </c>
      <c r="H15" s="20">
        <v>1.8624700000000001</v>
      </c>
      <c r="I15" s="21">
        <v>0.94533299999999998</v>
      </c>
      <c r="J15" s="30"/>
      <c r="K15" s="19">
        <v>0.54300199999999998</v>
      </c>
      <c r="L15" s="20">
        <v>2.5515599999999998</v>
      </c>
      <c r="M15" s="20">
        <v>2.3899699999999999</v>
      </c>
      <c r="N15" s="20">
        <v>0.41896600000000001</v>
      </c>
      <c r="O15" s="20">
        <v>0.37637300000000001</v>
      </c>
      <c r="P15" s="21">
        <v>0.43392799999999998</v>
      </c>
    </row>
    <row r="16" spans="1:1024" x14ac:dyDescent="0.15">
      <c r="A16"/>
      <c r="B16" s="32"/>
      <c r="C16" s="32"/>
      <c r="D16" s="32"/>
      <c r="E16" s="32"/>
      <c r="F16" s="32"/>
      <c r="G16" s="32"/>
      <c r="H16" s="32"/>
      <c r="I16" s="32"/>
      <c r="J16"/>
      <c r="K16" s="30"/>
      <c r="L16" s="30"/>
      <c r="M16" s="30"/>
      <c r="N16" s="30"/>
      <c r="O16" s="30"/>
      <c r="P16" s="30"/>
    </row>
    <row r="17" spans="1:16" x14ac:dyDescent="0.15">
      <c r="A17"/>
      <c r="B17" s="32"/>
      <c r="C17" s="32"/>
      <c r="D17" s="32"/>
      <c r="E17" s="32"/>
      <c r="F17" s="32"/>
      <c r="G17" s="32"/>
      <c r="H17" s="32"/>
      <c r="I17" s="32"/>
      <c r="J17"/>
      <c r="K17" s="30"/>
      <c r="L17" s="30"/>
      <c r="M17" s="30"/>
      <c r="N17" s="30"/>
      <c r="O17" s="30"/>
      <c r="P17" s="30"/>
    </row>
    <row r="18" spans="1:16" x14ac:dyDescent="0.15">
      <c r="A18" s="23" t="s">
        <v>15</v>
      </c>
      <c r="B18" s="15">
        <f t="shared" ref="B18:I18" si="0">AVERAGE(B4:B15)</f>
        <v>0.91312224999999991</v>
      </c>
      <c r="C18" s="16">
        <f t="shared" si="0"/>
        <v>3.1136858333333328</v>
      </c>
      <c r="D18" s="16">
        <f t="shared" si="0"/>
        <v>3.499848333333333</v>
      </c>
      <c r="E18" s="16">
        <f t="shared" si="0"/>
        <v>0.47446241666666666</v>
      </c>
      <c r="F18" s="16">
        <f t="shared" si="0"/>
        <v>0.62540983333333333</v>
      </c>
      <c r="G18" s="16">
        <f t="shared" si="0"/>
        <v>0.96105816666666666</v>
      </c>
      <c r="H18" s="16">
        <f t="shared" si="0"/>
        <v>1.8801075</v>
      </c>
      <c r="I18" s="17">
        <f t="shared" si="0"/>
        <v>1.0051625833333335</v>
      </c>
      <c r="J18" s="13"/>
      <c r="K18" s="15">
        <f t="shared" ref="K18:P18" si="1">AVERAGE(K4:K15)</f>
        <v>0.59637124999999991</v>
      </c>
      <c r="L18" s="16">
        <f t="shared" si="1"/>
        <v>2.6637541666666666</v>
      </c>
      <c r="M18" s="16">
        <f t="shared" si="1"/>
        <v>2.6120766666666668</v>
      </c>
      <c r="N18" s="16">
        <f t="shared" si="1"/>
        <v>0.42704400000000003</v>
      </c>
      <c r="O18" s="16">
        <f t="shared" si="1"/>
        <v>0.37369766666666665</v>
      </c>
      <c r="P18" s="17">
        <f t="shared" si="1"/>
        <v>0.45986233333333332</v>
      </c>
    </row>
    <row r="19" spans="1:16" x14ac:dyDescent="0.15">
      <c r="A19" s="24" t="s">
        <v>16</v>
      </c>
      <c r="B19" s="12">
        <f t="shared" ref="B19:I19" si="2">MEDIAN(B4:B15)</f>
        <v>0.918126</v>
      </c>
      <c r="C19" s="13">
        <f t="shared" si="2"/>
        <v>3.1056850000000003</v>
      </c>
      <c r="D19" s="13">
        <f t="shared" si="2"/>
        <v>3.45086</v>
      </c>
      <c r="E19" s="13">
        <f t="shared" si="2"/>
        <v>0.47713149999999999</v>
      </c>
      <c r="F19" s="13">
        <f t="shared" si="2"/>
        <v>0.60906750000000009</v>
      </c>
      <c r="G19" s="13">
        <f t="shared" si="2"/>
        <v>0.96263600000000005</v>
      </c>
      <c r="H19" s="13">
        <f t="shared" si="2"/>
        <v>1.9045749999999999</v>
      </c>
      <c r="I19" s="14">
        <f t="shared" si="2"/>
        <v>1.013015</v>
      </c>
      <c r="J19" s="13"/>
      <c r="K19" s="12">
        <f t="shared" ref="K19:P19" si="3">MEDIAN(K4:K15)</f>
        <v>0.59716849999999999</v>
      </c>
      <c r="L19" s="13">
        <f t="shared" si="3"/>
        <v>2.6686199999999998</v>
      </c>
      <c r="M19" s="13">
        <f t="shared" si="3"/>
        <v>2.642925</v>
      </c>
      <c r="N19" s="13">
        <f t="shared" si="3"/>
        <v>0.42756549999999999</v>
      </c>
      <c r="O19" s="13">
        <f t="shared" si="3"/>
        <v>0.37539500000000003</v>
      </c>
      <c r="P19" s="14">
        <f t="shared" si="3"/>
        <v>0.45177500000000004</v>
      </c>
    </row>
    <row r="20" spans="1:16" x14ac:dyDescent="0.15">
      <c r="A20" s="24" t="s">
        <v>17</v>
      </c>
      <c r="B20" s="12">
        <f t="shared" ref="B20:I20" si="4">MIN(B4:B15)</f>
        <v>0.77504099999999998</v>
      </c>
      <c r="C20" s="13">
        <f t="shared" si="4"/>
        <v>2.7777799999999999</v>
      </c>
      <c r="D20" s="13">
        <f t="shared" si="4"/>
        <v>3.0512800000000002</v>
      </c>
      <c r="E20" s="13">
        <f t="shared" si="4"/>
        <v>0.44800499999999999</v>
      </c>
      <c r="F20" s="13">
        <f t="shared" si="4"/>
        <v>0.556446</v>
      </c>
      <c r="G20" s="13">
        <f t="shared" si="4"/>
        <v>0.90162799999999999</v>
      </c>
      <c r="H20" s="13">
        <f t="shared" si="4"/>
        <v>1.6387</v>
      </c>
      <c r="I20" s="14">
        <f t="shared" si="4"/>
        <v>0.94533299999999998</v>
      </c>
      <c r="J20" s="13"/>
      <c r="K20" s="12">
        <f t="shared" ref="K20:P20" si="5">MIN(K4:K15)</f>
        <v>0.54300199999999998</v>
      </c>
      <c r="L20" s="13">
        <f t="shared" si="5"/>
        <v>2.5515599999999998</v>
      </c>
      <c r="M20" s="13">
        <f t="shared" si="5"/>
        <v>2.3899699999999999</v>
      </c>
      <c r="N20" s="13">
        <f t="shared" si="5"/>
        <v>0.41256900000000002</v>
      </c>
      <c r="O20" s="13">
        <f t="shared" si="5"/>
        <v>0.34378599999999998</v>
      </c>
      <c r="P20" s="14">
        <f t="shared" si="5"/>
        <v>0.42746699999999999</v>
      </c>
    </row>
    <row r="21" spans="1:16" x14ac:dyDescent="0.15">
      <c r="A21" s="24" t="s">
        <v>18</v>
      </c>
      <c r="B21" s="12">
        <f t="shared" ref="B21:I21" si="6">MAX(B4:B15)</f>
        <v>1.0159400000000001</v>
      </c>
      <c r="C21" s="13">
        <f t="shared" si="6"/>
        <v>3.3662000000000001</v>
      </c>
      <c r="D21" s="13">
        <f t="shared" si="6"/>
        <v>3.9302700000000002</v>
      </c>
      <c r="E21" s="13">
        <f t="shared" si="6"/>
        <v>0.49445</v>
      </c>
      <c r="F21" s="13">
        <f t="shared" si="6"/>
        <v>0.70048200000000005</v>
      </c>
      <c r="G21" s="13">
        <f t="shared" si="6"/>
        <v>1.0584</v>
      </c>
      <c r="H21" s="13">
        <f t="shared" si="6"/>
        <v>2.0926200000000001</v>
      </c>
      <c r="I21" s="14">
        <f t="shared" si="6"/>
        <v>1.09474</v>
      </c>
      <c r="J21" s="13"/>
      <c r="K21" s="12">
        <f t="shared" ref="K21:P21" si="7">MAX(K4:K15)</f>
        <v>0.68340500000000004</v>
      </c>
      <c r="L21" s="13">
        <f t="shared" si="7"/>
        <v>2.7469700000000001</v>
      </c>
      <c r="M21" s="13">
        <f t="shared" si="7"/>
        <v>2.9147799999999999</v>
      </c>
      <c r="N21" s="13">
        <f t="shared" si="7"/>
        <v>0.447046</v>
      </c>
      <c r="O21" s="13">
        <f t="shared" si="7"/>
        <v>0.42646699999999998</v>
      </c>
      <c r="P21" s="14">
        <f t="shared" si="7"/>
        <v>0.53914300000000004</v>
      </c>
    </row>
    <row r="22" spans="1:16" x14ac:dyDescent="0.15">
      <c r="A22" s="24" t="s">
        <v>19</v>
      </c>
      <c r="B22" s="12">
        <f t="shared" ref="B22:I22" si="8">STDEV(B4:B15)</f>
        <v>7.3777297575048612E-2</v>
      </c>
      <c r="C22" s="13">
        <f t="shared" si="8"/>
        <v>0.14986577664141121</v>
      </c>
      <c r="D22" s="13">
        <f t="shared" si="8"/>
        <v>0.36358637342786132</v>
      </c>
      <c r="E22" s="13">
        <f t="shared" si="8"/>
        <v>1.2373568196018288E-2</v>
      </c>
      <c r="F22" s="13">
        <f t="shared" si="8"/>
        <v>5.2539777299651445E-2</v>
      </c>
      <c r="G22" s="13">
        <f t="shared" si="8"/>
        <v>4.4735017241597903E-2</v>
      </c>
      <c r="H22" s="13">
        <f t="shared" si="8"/>
        <v>0.12755687530915913</v>
      </c>
      <c r="I22" s="14">
        <f t="shared" si="8"/>
        <v>4.3916804659923515E-2</v>
      </c>
      <c r="J22" s="13"/>
      <c r="K22" s="12">
        <f t="shared" ref="K22:P22" si="9">STDEV(K4:K15)</f>
        <v>3.7812672128233325E-2</v>
      </c>
      <c r="L22" s="13">
        <f t="shared" si="9"/>
        <v>5.950149447448333E-2</v>
      </c>
      <c r="M22" s="13">
        <f t="shared" si="9"/>
        <v>0.13789875609784644</v>
      </c>
      <c r="N22" s="13">
        <f t="shared" si="9"/>
        <v>1.0353908563699723E-2</v>
      </c>
      <c r="O22" s="13">
        <f t="shared" si="9"/>
        <v>2.1302734866394002E-2</v>
      </c>
      <c r="P22" s="14">
        <f t="shared" si="9"/>
        <v>2.9136144598429742E-2</v>
      </c>
    </row>
    <row r="23" spans="1:16" x14ac:dyDescent="0.15">
      <c r="A23" s="24" t="s">
        <v>20</v>
      </c>
      <c r="B23" s="12">
        <f t="shared" ref="B23:I23" si="10">SKEW(B4:B15)</f>
        <v>-0.57191124911785896</v>
      </c>
      <c r="C23" s="13">
        <f t="shared" si="10"/>
        <v>-0.65511663499861961</v>
      </c>
      <c r="D23" s="13">
        <f t="shared" si="10"/>
        <v>1.8259138076383338E-2</v>
      </c>
      <c r="E23" s="13">
        <f t="shared" si="10"/>
        <v>-0.77518527002818605</v>
      </c>
      <c r="F23" s="13">
        <f t="shared" si="10"/>
        <v>0.18317288327296194</v>
      </c>
      <c r="G23" s="13">
        <f t="shared" si="10"/>
        <v>0.78421290412938527</v>
      </c>
      <c r="H23" s="13">
        <f t="shared" si="10"/>
        <v>-0.51123344154382389</v>
      </c>
      <c r="I23" s="14">
        <f t="shared" si="10"/>
        <v>0.49552492935544595</v>
      </c>
      <c r="J23" s="13"/>
      <c r="K23" s="12">
        <f t="shared" ref="K23:P23" si="11">SKEW(K4:K15)</f>
        <v>0.87303420871318027</v>
      </c>
      <c r="L23" s="13">
        <f t="shared" si="11"/>
        <v>-0.68392801802764924</v>
      </c>
      <c r="M23" s="13">
        <f t="shared" si="11"/>
        <v>0.45642548911893011</v>
      </c>
      <c r="N23" s="13">
        <f t="shared" si="11"/>
        <v>0.34509433864638761</v>
      </c>
      <c r="O23" s="13">
        <f t="shared" si="11"/>
        <v>1.1478021030777781</v>
      </c>
      <c r="P23" s="14">
        <f t="shared" si="11"/>
        <v>1.9814191860939545</v>
      </c>
    </row>
    <row r="24" spans="1:16" x14ac:dyDescent="0.15">
      <c r="A24" s="25" t="s">
        <v>21</v>
      </c>
      <c r="B24" s="19">
        <f t="shared" ref="B24:I24" si="12">KURT(B4:B15)</f>
        <v>-0.47212500734782914</v>
      </c>
      <c r="C24" s="20">
        <f t="shared" si="12"/>
        <v>1.5047332514668437</v>
      </c>
      <c r="D24" s="20">
        <f t="shared" si="12"/>
        <v>-2.1230963586640468</v>
      </c>
      <c r="E24" s="20">
        <f t="shared" si="12"/>
        <v>0.88709585241786382</v>
      </c>
      <c r="F24" s="20">
        <f t="shared" si="12"/>
        <v>-1.5742617238848924</v>
      </c>
      <c r="G24" s="20">
        <f t="shared" si="12"/>
        <v>0.52057276215648951</v>
      </c>
      <c r="H24" s="20">
        <f t="shared" si="12"/>
        <v>-4.344191347094295E-6</v>
      </c>
      <c r="I24" s="21">
        <f t="shared" si="12"/>
        <v>-6.402517628843496E-2</v>
      </c>
      <c r="J24" s="13"/>
      <c r="K24" s="19">
        <f t="shared" ref="K24:P24" si="13">KURT(K4:K15)</f>
        <v>1.530860690739499</v>
      </c>
      <c r="L24" s="20">
        <f t="shared" si="13"/>
        <v>-1.049965350607529E-2</v>
      </c>
      <c r="M24" s="20">
        <f t="shared" si="13"/>
        <v>1.2207819319385198</v>
      </c>
      <c r="N24" s="20">
        <f t="shared" si="13"/>
        <v>-0.42834901987240181</v>
      </c>
      <c r="O24" s="20">
        <f t="shared" si="13"/>
        <v>2.9084334578757147</v>
      </c>
      <c r="P24" s="21">
        <f t="shared" si="13"/>
        <v>5.0317312102160994</v>
      </c>
    </row>
  </sheetData>
  <mergeCells count="2">
    <mergeCell ref="B2:I2"/>
    <mergeCell ref="K2:P2"/>
  </mergeCells>
  <pageMargins left="0.7" right="0.7" top="0.75" bottom="0.75" header="0.51180555555555496" footer="0.51180555555555496"/>
  <pageSetup paperSize="9" firstPageNumber="0"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A9D18E"/>
  </sheetPr>
  <dimension ref="A1:AMJ31"/>
  <sheetViews>
    <sheetView showGridLines="0" workbookViewId="0"/>
  </sheetViews>
  <sheetFormatPr baseColWidth="10" defaultColWidth="8.83203125" defaultRowHeight="14" x14ac:dyDescent="0.15"/>
  <cols>
    <col min="1" max="1" width="25.83203125" style="1" customWidth="1"/>
    <col min="2" max="15" width="12.83203125" style="1" customWidth="1"/>
    <col min="16" max="1024" width="8.83203125" style="1"/>
  </cols>
  <sheetData>
    <row r="1" spans="1:1024" x14ac:dyDescent="0.15">
      <c r="A1" s="4" t="s">
        <v>0</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17" x14ac:dyDescent="0.2">
      <c r="A2"/>
      <c r="B2" s="299" t="s">
        <v>24</v>
      </c>
      <c r="C2" s="299"/>
      <c r="D2" s="299"/>
      <c r="E2" s="299"/>
      <c r="F2" s="299"/>
      <c r="G2" s="299"/>
      <c r="H2" s="299"/>
      <c r="I2" s="299"/>
      <c r="J2" s="299"/>
      <c r="K2" s="299"/>
      <c r="L2" s="299"/>
      <c r="M2" s="299"/>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7" x14ac:dyDescent="0.2">
      <c r="A3" s="33"/>
      <c r="B3" s="299" t="s">
        <v>1</v>
      </c>
      <c r="C3" s="299"/>
      <c r="D3" s="299"/>
      <c r="E3" s="299"/>
      <c r="F3" s="299" t="s">
        <v>25</v>
      </c>
      <c r="G3" s="299"/>
      <c r="H3" s="299"/>
      <c r="I3" s="299"/>
      <c r="J3" s="299" t="s">
        <v>3</v>
      </c>
      <c r="K3" s="299"/>
      <c r="L3" s="299"/>
      <c r="M3" s="299"/>
      <c r="N3" s="34"/>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s="39" customFormat="1" ht="36" customHeight="1" x14ac:dyDescent="0.15">
      <c r="A4" s="27" t="s">
        <v>4</v>
      </c>
      <c r="B4" s="35" t="s">
        <v>26</v>
      </c>
      <c r="C4" s="36" t="s">
        <v>6</v>
      </c>
      <c r="D4" s="36" t="s">
        <v>7</v>
      </c>
      <c r="E4" s="37" t="s">
        <v>8</v>
      </c>
      <c r="F4" s="35" t="s">
        <v>26</v>
      </c>
      <c r="G4" s="36" t="s">
        <v>6</v>
      </c>
      <c r="H4" s="36" t="s">
        <v>7</v>
      </c>
      <c r="I4" s="37" t="s">
        <v>8</v>
      </c>
      <c r="J4" s="35" t="s">
        <v>26</v>
      </c>
      <c r="K4" s="36" t="s">
        <v>6</v>
      </c>
      <c r="L4" s="36" t="s">
        <v>7</v>
      </c>
      <c r="M4" s="37" t="s">
        <v>8</v>
      </c>
      <c r="N4" s="38" t="s">
        <v>27</v>
      </c>
    </row>
    <row r="5" spans="1:1024" x14ac:dyDescent="0.15">
      <c r="A5" s="29">
        <v>2002</v>
      </c>
      <c r="B5"/>
      <c r="C5"/>
      <c r="D5"/>
      <c r="E5" s="40"/>
      <c r="F5" s="41"/>
      <c r="G5"/>
      <c r="H5"/>
      <c r="I5"/>
      <c r="J5" s="41"/>
      <c r="K5"/>
      <c r="L5"/>
      <c r="M5" s="42"/>
      <c r="N5" s="43"/>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x14ac:dyDescent="0.15">
      <c r="A6" s="29">
        <v>2003</v>
      </c>
      <c r="B6" s="44">
        <v>-1.2843718560222501E-2</v>
      </c>
      <c r="C6" s="44">
        <v>-4.2448264737060398E-2</v>
      </c>
      <c r="D6" s="44">
        <v>-1.1422562280160999E-2</v>
      </c>
      <c r="E6" s="45">
        <v>3.4332152286356499E-2</v>
      </c>
      <c r="F6" s="46">
        <v>-7.5594702726173205E-2</v>
      </c>
      <c r="G6" s="44">
        <v>-6.0067502098184199E-2</v>
      </c>
      <c r="H6" s="44">
        <v>-5.4708537554001898E-3</v>
      </c>
      <c r="I6" s="44">
        <v>-4.4052989396402002E-2</v>
      </c>
      <c r="J6" s="46"/>
      <c r="K6" s="44"/>
      <c r="L6" s="44"/>
      <c r="M6" s="47"/>
      <c r="N6" s="48">
        <v>5.6099999999999997E-2</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x14ac:dyDescent="0.15">
      <c r="A7" s="29">
        <v>2004</v>
      </c>
      <c r="B7" s="44">
        <v>-4.00191974009673E-2</v>
      </c>
      <c r="C7" s="44">
        <v>-7.2112052368117102E-2</v>
      </c>
      <c r="D7" s="44">
        <v>2.4790306409409402E-3</v>
      </c>
      <c r="E7" s="45">
        <v>-6.7861650139962995E-2</v>
      </c>
      <c r="F7" s="46">
        <v>4.5466288214295297E-2</v>
      </c>
      <c r="G7" s="44">
        <v>-4.4633926689532102E-2</v>
      </c>
      <c r="H7" s="44">
        <v>0.107350311473685</v>
      </c>
      <c r="I7" s="44">
        <v>-1.5997588742556801E-2</v>
      </c>
      <c r="J7" s="46">
        <f>SQRT('HBS Inequality'!R6/'HBS Inequality'!R4)-1</f>
        <v>-1.3695975904638114E-2</v>
      </c>
      <c r="K7" s="47">
        <f>SQRT('HBS Inequality'!S6/'HBS Inequality'!S4)-1</f>
        <v>-9.2299674023295086E-3</v>
      </c>
      <c r="L7" s="47">
        <f>SQRT('HBS Inequality'!T6/'HBS Inequality'!T4)-1</f>
        <v>1.3752803504828215E-2</v>
      </c>
      <c r="M7" s="47">
        <f>SQRT('HBS Inequality'!U6/'HBS Inequality'!U4)-1</f>
        <v>-1.0938506622133581E-2</v>
      </c>
      <c r="N7" s="48">
        <v>9.64E-2</v>
      </c>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x14ac:dyDescent="0.15">
      <c r="A8" s="29">
        <v>2005</v>
      </c>
      <c r="B8" s="44">
        <v>-1.71483709921583E-2</v>
      </c>
      <c r="C8" s="44">
        <v>-1.2484135464972399E-3</v>
      </c>
      <c r="D8" s="44">
        <v>2.8955192023295901E-2</v>
      </c>
      <c r="E8" s="45">
        <v>-4.3390537230717903E-2</v>
      </c>
      <c r="F8" s="46">
        <v>2.4688109239989299E-2</v>
      </c>
      <c r="G8" s="44">
        <v>-2.4942037240571601E-2</v>
      </c>
      <c r="H8" s="44">
        <v>5.1200050661769303E-2</v>
      </c>
      <c r="I8" s="44">
        <v>-2.29870813117438E-2</v>
      </c>
      <c r="J8" s="46">
        <v>1.05946962495882E-2</v>
      </c>
      <c r="K8" s="44">
        <v>-4.0749604281299603E-2</v>
      </c>
      <c r="L8" s="44">
        <v>3.6093941880391898E-3</v>
      </c>
      <c r="M8" s="47">
        <v>7.4017234764390798E-3</v>
      </c>
      <c r="N8" s="48">
        <v>9.01E-2</v>
      </c>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x14ac:dyDescent="0.15">
      <c r="A9" s="29">
        <v>2006</v>
      </c>
      <c r="B9" s="44">
        <v>-2.1551274389839E-2</v>
      </c>
      <c r="C9" s="44">
        <v>-2.01415483057833E-2</v>
      </c>
      <c r="D9" s="44">
        <v>-3.31929672752488E-2</v>
      </c>
      <c r="E9" s="45">
        <v>-2.1942939843143201E-3</v>
      </c>
      <c r="F9" s="46">
        <v>-0.12728605185397401</v>
      </c>
      <c r="G9" s="44">
        <v>-8.1248971532006595E-3</v>
      </c>
      <c r="H9" s="44">
        <v>-0.111091030184979</v>
      </c>
      <c r="I9" s="44">
        <v>-4.5598357281664899E-2</v>
      </c>
      <c r="J9" s="46">
        <v>-3.6381533114935298E-2</v>
      </c>
      <c r="K9" s="44">
        <v>-9.7931014776935308E-3</v>
      </c>
      <c r="L9" s="44">
        <v>-1.1677029141817801E-2</v>
      </c>
      <c r="M9" s="47">
        <v>-3.4625465360092499E-2</v>
      </c>
      <c r="N9" s="48">
        <v>7.1099999999999997E-2</v>
      </c>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x14ac:dyDescent="0.15">
      <c r="A10" s="29">
        <v>2007</v>
      </c>
      <c r="B10" s="44">
        <v>-2.8652170119533499E-2</v>
      </c>
      <c r="C10" s="44">
        <v>2.0424822166233E-3</v>
      </c>
      <c r="D10" s="44">
        <v>2.9446743295019201E-2</v>
      </c>
      <c r="E10" s="45">
        <v>-4.8086275446649403E-2</v>
      </c>
      <c r="F10" s="46">
        <v>-2.2873917131394E-2</v>
      </c>
      <c r="G10" s="44">
        <v>-1.48897783123535E-2</v>
      </c>
      <c r="H10" s="44">
        <v>6.1333293172388904E-3</v>
      </c>
      <c r="I10" s="44">
        <v>-5.9630232377360396E-3</v>
      </c>
      <c r="J10" s="46">
        <v>-4.4118380392506797E-2</v>
      </c>
      <c r="K10" s="44">
        <v>1.69263183713294E-2</v>
      </c>
      <c r="L10" s="44">
        <v>-3.7171351637271997E-2</v>
      </c>
      <c r="M10" s="47">
        <v>2.6823109873908399E-3</v>
      </c>
      <c r="N10" s="48">
        <v>5.0299999999999997E-2</v>
      </c>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x14ac:dyDescent="0.15">
      <c r="A11" s="29">
        <v>2008</v>
      </c>
      <c r="B11" s="44">
        <v>0.131685055716075</v>
      </c>
      <c r="C11" s="44">
        <v>2.49323792966036E-2</v>
      </c>
      <c r="D11" s="44">
        <v>0.109829480999354</v>
      </c>
      <c r="E11" s="45">
        <v>4.1281258402796402E-2</v>
      </c>
      <c r="F11" s="46">
        <v>4.0720350810183402E-2</v>
      </c>
      <c r="G11" s="44">
        <v>1.5914784329410701E-2</v>
      </c>
      <c r="H11" s="44">
        <v>6.2568527880789903E-3</v>
      </c>
      <c r="I11" s="44">
        <v>2.1797973325799101E-2</v>
      </c>
      <c r="J11" s="46">
        <v>-1.6127013595799801E-2</v>
      </c>
      <c r="K11" s="44">
        <v>-2.7616686352334299E-2</v>
      </c>
      <c r="L11" s="44">
        <v>1.6148302496984301E-2</v>
      </c>
      <c r="M11" s="47">
        <v>-3.6870561242421197E-2</v>
      </c>
      <c r="N11" s="48">
        <v>8.5000000000000006E-3</v>
      </c>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x14ac:dyDescent="0.15">
      <c r="A12" s="29">
        <v>2009</v>
      </c>
      <c r="B12" s="44">
        <v>0.12050471934191601</v>
      </c>
      <c r="C12" s="44">
        <v>8.6334499736785197E-2</v>
      </c>
      <c r="D12" s="44">
        <v>5.6352349065310198E-2</v>
      </c>
      <c r="E12" s="45">
        <v>0.12094391471542</v>
      </c>
      <c r="F12" s="46">
        <v>7.9127576344127704E-2</v>
      </c>
      <c r="G12" s="44">
        <v>5.3449097577654002E-2</v>
      </c>
      <c r="H12" s="44">
        <v>2.77464773018865E-2</v>
      </c>
      <c r="I12" s="44">
        <v>4.8865089592992399E-2</v>
      </c>
      <c r="J12" s="46">
        <v>9.6390796092533898E-2</v>
      </c>
      <c r="K12" s="44">
        <v>4.5289901329588302E-2</v>
      </c>
      <c r="L12" s="44">
        <v>1.7721380565269802E-2</v>
      </c>
      <c r="M12" s="47">
        <v>4.6972125863357098E-2</v>
      </c>
      <c r="N12" s="48">
        <v>-4.7E-2</v>
      </c>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x14ac:dyDescent="0.15">
      <c r="A13" s="29">
        <v>2010</v>
      </c>
      <c r="B13" s="44">
        <v>-0.102278563206517</v>
      </c>
      <c r="C13" s="44">
        <v>-2.4055439950083801E-2</v>
      </c>
      <c r="D13" s="44">
        <v>-6.7824934158562902E-2</v>
      </c>
      <c r="E13" s="45">
        <v>-8.4834883837007005E-2</v>
      </c>
      <c r="F13" s="46">
        <v>-8.4445737980470503E-2</v>
      </c>
      <c r="G13" s="44">
        <v>-1.0433058475483099E-2</v>
      </c>
      <c r="H13" s="44">
        <v>-6.0830076711535702E-2</v>
      </c>
      <c r="I13" s="44">
        <v>-2.4406433374838402E-2</v>
      </c>
      <c r="J13" s="46">
        <v>-6.1925812640070299E-2</v>
      </c>
      <c r="K13" s="44">
        <v>-3.1204961596309401E-2</v>
      </c>
      <c r="L13" s="44">
        <v>-1.47768557673834E-2</v>
      </c>
      <c r="M13" s="47">
        <v>-2.3359605079862001E-2</v>
      </c>
      <c r="N13" s="48">
        <v>8.4900000000000003E-2</v>
      </c>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x14ac:dyDescent="0.15">
      <c r="A14" s="29">
        <v>2011</v>
      </c>
      <c r="B14" s="44">
        <v>-5.1827400542044502E-2</v>
      </c>
      <c r="C14" s="44">
        <v>-9.9469711229530199E-3</v>
      </c>
      <c r="D14" s="44">
        <v>-8.4352514555515304E-2</v>
      </c>
      <c r="E14" s="45">
        <v>-2.18642165654532E-2</v>
      </c>
      <c r="F14" s="46">
        <v>3.6664511681565601E-3</v>
      </c>
      <c r="G14" s="44">
        <v>-1.38347777689434E-2</v>
      </c>
      <c r="H14" s="44">
        <v>-1.42940254056073E-2</v>
      </c>
      <c r="I14" s="44">
        <v>-2.2218308329995901E-2</v>
      </c>
      <c r="J14" s="46">
        <v>1.3439949768086599E-2</v>
      </c>
      <c r="K14" s="44">
        <v>1.2578395471129201E-2</v>
      </c>
      <c r="L14" s="44">
        <v>-2.6754374867491101E-2</v>
      </c>
      <c r="M14" s="47">
        <v>4.3537349311055899E-3</v>
      </c>
      <c r="N14" s="48">
        <v>0.1111</v>
      </c>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x14ac:dyDescent="0.15">
      <c r="A15" s="29">
        <v>2012</v>
      </c>
      <c r="B15" s="44"/>
      <c r="C15" s="44"/>
      <c r="D15" s="44"/>
      <c r="E15" s="45"/>
      <c r="F15" s="46">
        <v>-5.9206932446018302E-2</v>
      </c>
      <c r="G15" s="44">
        <v>-4.10787712650153E-3</v>
      </c>
      <c r="H15" s="44">
        <v>-2.7091256610602799E-2</v>
      </c>
      <c r="I15" s="44">
        <v>-6.2797796031770596E-3</v>
      </c>
      <c r="J15" s="46">
        <f>'HBS Inequality'!R14/'HBS Inequality'!R13 -1</f>
        <v>4.0150814203252283E-2</v>
      </c>
      <c r="K15" s="47">
        <f>'HBS Inequality'!S14/'HBS Inequality'!S13 -1</f>
        <v>2.734152494100428E-2</v>
      </c>
      <c r="L15" s="47">
        <f>'HBS Inequality'!T14/'HBS Inequality'!T13 -1</f>
        <v>3.7297694409917925E-2</v>
      </c>
      <c r="M15" s="47">
        <f>'HBS Inequality'!U14/'HBS Inequality'!U13 -1</f>
        <v>3.0300736295237662E-2</v>
      </c>
      <c r="N15" s="48">
        <v>4.7899999999999998E-2</v>
      </c>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x14ac:dyDescent="0.15">
      <c r="A16" s="29">
        <v>2013</v>
      </c>
      <c r="B16" s="44">
        <v>-4.2552650232251298E-4</v>
      </c>
      <c r="C16" s="44">
        <v>-6.9212551417383104E-4</v>
      </c>
      <c r="D16" s="44">
        <v>-1.4936461151913501E-2</v>
      </c>
      <c r="E16" s="45">
        <v>1.9358651350794401E-2</v>
      </c>
      <c r="F16" s="46">
        <v>-2.8243629437831999E-2</v>
      </c>
      <c r="G16" s="44">
        <v>1.3175950550718201E-2</v>
      </c>
      <c r="H16" s="44">
        <v>-4.0296012984717203E-2</v>
      </c>
      <c r="I16" s="44">
        <v>-3.0268869002096398E-3</v>
      </c>
      <c r="J16" s="46">
        <v>-4.16757316302898E-2</v>
      </c>
      <c r="K16" s="44">
        <v>-1.8415625169074201E-2</v>
      </c>
      <c r="L16" s="44">
        <v>-2.2887166463787099E-2</v>
      </c>
      <c r="M16" s="47">
        <v>-2.4919983135793501E-2</v>
      </c>
      <c r="N16" s="48">
        <v>8.4900000000000003E-2</v>
      </c>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x14ac:dyDescent="0.15">
      <c r="A17" s="29">
        <v>2014</v>
      </c>
      <c r="B17" s="44">
        <v>-6.2930696413760104E-2</v>
      </c>
      <c r="C17" s="44">
        <v>-3.55723181255682E-2</v>
      </c>
      <c r="D17" s="44">
        <v>-5.8306508476654702E-2</v>
      </c>
      <c r="E17" s="45">
        <v>-1.75468276449703E-2</v>
      </c>
      <c r="F17" s="46">
        <v>-3.4483094194492699E-2</v>
      </c>
      <c r="G17" s="44">
        <v>7.4072298398696803E-3</v>
      </c>
      <c r="H17" s="44">
        <v>-1.9030634884753001E-2</v>
      </c>
      <c r="I17" s="44">
        <v>-1.1260133746777701E-2</v>
      </c>
      <c r="J17" s="46">
        <v>-4.3258593590519298E-2</v>
      </c>
      <c r="K17" s="44">
        <v>-1.6944406718675298E-2</v>
      </c>
      <c r="L17" s="44">
        <v>-4.1840356551834497E-2</v>
      </c>
      <c r="M17" s="47">
        <v>-1.9111198977414201E-2</v>
      </c>
      <c r="N17" s="48">
        <v>5.1499999999999997E-2</v>
      </c>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x14ac:dyDescent="0.15">
      <c r="A18" s="29">
        <v>2015</v>
      </c>
      <c r="B18" s="44">
        <v>-5.6025420872718897E-2</v>
      </c>
      <c r="C18" s="44">
        <v>-4.2112249412885799E-2</v>
      </c>
      <c r="D18" s="44">
        <v>-9.7079476903743998E-3</v>
      </c>
      <c r="E18" s="45">
        <v>-8.7091923947601596E-2</v>
      </c>
      <c r="F18" s="46">
        <v>0.111179649687243</v>
      </c>
      <c r="G18" s="44">
        <v>5.5839777909973704E-3</v>
      </c>
      <c r="H18" s="44">
        <v>7.1428571428571494E-2</v>
      </c>
      <c r="I18" s="44">
        <v>4.9593938294742297E-2</v>
      </c>
      <c r="J18" s="46">
        <v>4.1100772683140503E-2</v>
      </c>
      <c r="K18" s="44">
        <v>3.7845591708265902E-2</v>
      </c>
      <c r="L18" s="44">
        <v>1.15397183795471E-2</v>
      </c>
      <c r="M18" s="47">
        <v>6.3139626980288993E-2</v>
      </c>
      <c r="N18" s="48">
        <v>6.0900000000000003E-2</v>
      </c>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x14ac:dyDescent="0.15">
      <c r="A19" s="31">
        <v>2016</v>
      </c>
      <c r="B19" s="49">
        <v>-2.4200298171736599E-2</v>
      </c>
      <c r="C19" s="49">
        <v>-5.0217277756655999E-2</v>
      </c>
      <c r="D19" s="49">
        <v>4.06392078609022E-2</v>
      </c>
      <c r="E19" s="50">
        <v>1.95203864512048E-2</v>
      </c>
      <c r="F19" s="51">
        <v>-6.5454334354091995E-2</v>
      </c>
      <c r="G19" s="49">
        <v>-9.3390861262512507E-3</v>
      </c>
      <c r="H19" s="49">
        <v>-6.7471223164854302E-3</v>
      </c>
      <c r="I19" s="49">
        <v>-5.5892884571077502E-2</v>
      </c>
      <c r="J19" s="51">
        <v>-5.3946578183250202E-2</v>
      </c>
      <c r="K19" s="49">
        <v>9.8440902179729103E-3</v>
      </c>
      <c r="L19" s="49">
        <v>4.3725925189106399E-3</v>
      </c>
      <c r="M19" s="49">
        <v>-4.7812272689458403E-2</v>
      </c>
      <c r="N19" s="52">
        <v>3.1800000000000002E-2</v>
      </c>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x14ac:dyDescent="0.15">
      <c r="A20"/>
      <c r="B20" s="44"/>
      <c r="C20" s="44"/>
      <c r="D20" s="44"/>
      <c r="E20" s="44"/>
      <c r="F20" s="44"/>
      <c r="G20" s="44"/>
      <c r="H20" s="44"/>
      <c r="I20" s="44"/>
      <c r="J20" s="44"/>
      <c r="K20" s="44"/>
      <c r="L20" s="44"/>
      <c r="M20" s="44"/>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28" x14ac:dyDescent="0.15">
      <c r="A21" s="53" t="s">
        <v>28</v>
      </c>
      <c r="B21" s="285">
        <f t="shared" ref="B21:I21" si="0">CORREL(B6:B19,$N$6:$N$19)</f>
        <v>-0.76784249290244388</v>
      </c>
      <c r="C21" s="286">
        <f t="shared" si="0"/>
        <v>-0.65218065146104287</v>
      </c>
      <c r="D21" s="286">
        <f t="shared" si="0"/>
        <v>-0.67243544232803631</v>
      </c>
      <c r="E21" s="287">
        <f t="shared" si="0"/>
        <v>-0.74668841684900222</v>
      </c>
      <c r="F21" s="285">
        <f t="shared" si="0"/>
        <v>-0.26073001531405537</v>
      </c>
      <c r="G21" s="286">
        <f t="shared" si="0"/>
        <v>-0.64816105257987888</v>
      </c>
      <c r="H21" s="286">
        <f t="shared" si="0"/>
        <v>-5.7556131779569399E-2</v>
      </c>
      <c r="I21" s="287">
        <f t="shared" si="0"/>
        <v>-0.49696699438846631</v>
      </c>
      <c r="J21" s="285">
        <f>CORREL(J7:J19,$N$7:$N$19)</f>
        <v>-0.44191237293138824</v>
      </c>
      <c r="K21" s="286">
        <f>CORREL(K7:K19,$N$7:$N$19)</f>
        <v>-0.45514972243557034</v>
      </c>
      <c r="L21" s="286">
        <f>CORREL(L7:L19,$N$7:$N$19)</f>
        <v>-0.37644812954782642</v>
      </c>
      <c r="M21" s="287">
        <f>CORREL(M7:M19,$N$7:$N$19)</f>
        <v>-0.21280202265688539</v>
      </c>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s="57" customFormat="1" x14ac:dyDescent="0.15">
      <c r="A22" s="54" t="s">
        <v>29</v>
      </c>
      <c r="B22" s="284">
        <f>B21*(11/(1-(B21^2)))^0.5</f>
        <v>-3.9751666024245389</v>
      </c>
      <c r="C22" s="55">
        <f>C21*(11/(1-(C21^2)))^0.5</f>
        <v>-2.8533734652207992</v>
      </c>
      <c r="D22" s="55">
        <f>D21*(11/(1-(D21^2)))^0.5</f>
        <v>-3.013171178058736</v>
      </c>
      <c r="E22" s="56">
        <f>E21*(11/(1-(E21^2)))^0.5</f>
        <v>-3.7230640883483783</v>
      </c>
      <c r="F22" s="284">
        <f>F21*(12/(1-(F21^2)))^0.5</f>
        <v>-0.9355544526083478</v>
      </c>
      <c r="G22" s="55">
        <f>G21*(12/(1-(G21^2)))^0.5</f>
        <v>-2.948504358985585</v>
      </c>
      <c r="H22" s="55">
        <f>H21*(12/(1-(H21^2)))^0.5</f>
        <v>-0.19971135620254554</v>
      </c>
      <c r="I22" s="56">
        <f>I21*(12/(1-(I21^2)))^0.5</f>
        <v>-1.9838727688486328</v>
      </c>
      <c r="J22" s="284">
        <f>J21*(10/(1-(J21^2)))^0.5</f>
        <v>-1.5578137399996765</v>
      </c>
      <c r="K22" s="55">
        <f>K21*(10/(1-(K21^2)))^0.5</f>
        <v>-1.6164484293674086</v>
      </c>
      <c r="L22" s="55">
        <f>L21*(10/(1-(L21^2)))^0.5</f>
        <v>-1.284957978929107</v>
      </c>
      <c r="M22" s="56">
        <f>M21*(10/(1-(M21^2)))^0.5</f>
        <v>-0.68871384014660553</v>
      </c>
    </row>
    <row r="23" spans="1:1024" x14ac:dyDescent="0.15">
      <c r="A23"/>
      <c r="B23" s="44"/>
      <c r="C23" s="44"/>
      <c r="D23" s="44"/>
      <c r="E23" s="44"/>
      <c r="F23" s="44"/>
      <c r="G23" s="44"/>
      <c r="H23" s="44"/>
      <c r="I23" s="44"/>
      <c r="J23" s="44"/>
      <c r="K23" s="44"/>
      <c r="L23" s="44"/>
      <c r="M23" s="44"/>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28" x14ac:dyDescent="0.15">
      <c r="A24" s="53" t="s">
        <v>30</v>
      </c>
      <c r="B24" s="285">
        <f t="shared" ref="B24:G24" si="1">CORREL(B7:B19,$N$6:$N$18)</f>
        <v>-3.8627196673659034E-2</v>
      </c>
      <c r="C24" s="286">
        <f t="shared" si="1"/>
        <v>-0.22509365636438947</v>
      </c>
      <c r="D24" s="286">
        <f t="shared" si="1"/>
        <v>1.6295001970455164E-2</v>
      </c>
      <c r="E24" s="287">
        <f t="shared" si="1"/>
        <v>-3.2211075974739073E-2</v>
      </c>
      <c r="F24" s="285">
        <f t="shared" si="1"/>
        <v>-9.9662787840924347E-2</v>
      </c>
      <c r="G24" s="286">
        <f t="shared" si="1"/>
        <v>-0.30512670361355165</v>
      </c>
      <c r="H24" s="286">
        <f>CORREL(H7:H19,$N$6:$N$18)</f>
        <v>2.9553538646461527E-2</v>
      </c>
      <c r="I24" s="287">
        <f>CORREL(I7:I19,$N$6:$N$18)</f>
        <v>-0.25586158550063687</v>
      </c>
      <c r="J24" s="286">
        <f>CORREL(J8:J19,$N$7:$N$18)</f>
        <v>8.4647977006084951E-2</v>
      </c>
      <c r="K24" s="286">
        <f>CORREL(K8:K19,$N$7:$N$18)</f>
        <v>6.5499594985597764E-2</v>
      </c>
      <c r="L24" s="286">
        <f>CORREL(L8:L19,$N$7:$N$18)</f>
        <v>1.807028662933613E-2</v>
      </c>
      <c r="M24" s="287">
        <f>CORREL(M8:M19,$N$7:$N$18)</f>
        <v>3.4357963423455928E-2</v>
      </c>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s="57" customFormat="1" x14ac:dyDescent="0.15">
      <c r="A25" s="54" t="s">
        <v>29</v>
      </c>
      <c r="B25" s="284">
        <f t="shared" ref="B25:I25" si="2">B24*(11/(1-(B24^2)))^0.5</f>
        <v>-0.1282076005110141</v>
      </c>
      <c r="C25" s="55">
        <f t="shared" si="2"/>
        <v>-0.76621446180842179</v>
      </c>
      <c r="D25" s="55">
        <f t="shared" si="2"/>
        <v>5.4051584050416081E-2</v>
      </c>
      <c r="E25" s="56">
        <f t="shared" si="2"/>
        <v>-0.10688751824740071</v>
      </c>
      <c r="F25" s="284">
        <f t="shared" si="2"/>
        <v>-0.33219799680026796</v>
      </c>
      <c r="G25" s="55">
        <f t="shared" si="2"/>
        <v>-1.0626675299833075</v>
      </c>
      <c r="H25" s="55">
        <f t="shared" si="2"/>
        <v>9.8060832008726243E-2</v>
      </c>
      <c r="I25" s="56">
        <f t="shared" si="2"/>
        <v>-0.87781637667190393</v>
      </c>
      <c r="J25" s="55">
        <f>J24*(10/(1-(J24^2)))^0.5</f>
        <v>0.26864459380660982</v>
      </c>
      <c r="K25" s="55">
        <f>K24*(10/(1-(K24^2)))^0.5</f>
        <v>0.20757365049026347</v>
      </c>
      <c r="L25" s="55">
        <f>L24*(10/(1-(L24^2)))^0.5</f>
        <v>5.7152595651460268E-2</v>
      </c>
      <c r="M25" s="56">
        <f>M24*(10/(1-(M24^2)))^0.5</f>
        <v>0.108713605686791</v>
      </c>
    </row>
    <row r="26" spans="1:1024" x14ac:dyDescent="0.15">
      <c r="A26"/>
      <c r="B26" s="44"/>
      <c r="C26" s="44"/>
      <c r="D26" s="44"/>
      <c r="E26" s="44"/>
      <c r="F26" s="44"/>
      <c r="G26" s="44"/>
      <c r="H26" s="44"/>
      <c r="I26" s="44"/>
      <c r="J26" s="44"/>
      <c r="K26" s="44"/>
      <c r="L26" s="44"/>
      <c r="M26" s="44"/>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28" x14ac:dyDescent="0.15">
      <c r="A27" s="53" t="s">
        <v>31</v>
      </c>
      <c r="B27" s="285">
        <f t="shared" ref="B27:I27" si="3">CORREL(B6:B18,$N$7:$N$19)</f>
        <v>-0.45438421563509784</v>
      </c>
      <c r="C27" s="286">
        <f t="shared" si="3"/>
        <v>-0.25269269205517003</v>
      </c>
      <c r="D27" s="286">
        <f t="shared" si="3"/>
        <v>-0.53303926108227606</v>
      </c>
      <c r="E27" s="287">
        <f t="shared" si="3"/>
        <v>-9.7419841002476179E-2</v>
      </c>
      <c r="F27" s="285">
        <f t="shared" si="3"/>
        <v>-0.29356311442412658</v>
      </c>
      <c r="G27" s="286">
        <f t="shared" si="3"/>
        <v>-0.30090537774473569</v>
      </c>
      <c r="H27" s="286">
        <f t="shared" si="3"/>
        <v>-3.2521106606514215E-2</v>
      </c>
      <c r="I27" s="287">
        <f t="shared" si="3"/>
        <v>-0.35801743084522875</v>
      </c>
      <c r="J27" s="285">
        <f>CORREL(J7:J18,$N$8:$N$19)</f>
        <v>0.13616311919203586</v>
      </c>
      <c r="K27" s="286">
        <f>CORREL(K7:K18,$N$8:$N$19)</f>
        <v>3.773103712257244E-2</v>
      </c>
      <c r="L27" s="286">
        <f>CORREL(L7:L18,$N$8:$N$19)</f>
        <v>0.10269000853475226</v>
      </c>
      <c r="M27" s="287">
        <f>CORREL(M7:M18,$N$8:$N$19)</f>
        <v>0.2017662309432296</v>
      </c>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s="57" customFormat="1" x14ac:dyDescent="0.15">
      <c r="A28" s="54" t="s">
        <v>29</v>
      </c>
      <c r="B28" s="284">
        <f t="shared" ref="B28:I28" si="4">B27*(11/(1-(B27^2)))^0.5</f>
        <v>-1.6917513819755721</v>
      </c>
      <c r="C28" s="55">
        <f t="shared" si="4"/>
        <v>-0.86619792335602264</v>
      </c>
      <c r="D28" s="55">
        <f t="shared" si="4"/>
        <v>-2.0894824049871823</v>
      </c>
      <c r="E28" s="56">
        <f t="shared" si="4"/>
        <v>-0.32464929484053662</v>
      </c>
      <c r="F28" s="284">
        <f t="shared" si="4"/>
        <v>-1.0185147759059461</v>
      </c>
      <c r="G28" s="55">
        <f t="shared" si="4"/>
        <v>-1.0464909016492763</v>
      </c>
      <c r="H28" s="55">
        <f t="shared" si="4"/>
        <v>-0.10791739140191309</v>
      </c>
      <c r="I28" s="56">
        <f t="shared" si="4"/>
        <v>-1.2717045463237699</v>
      </c>
      <c r="J28" s="284">
        <f>J27*(10/(1-(J27^2)))^0.5</f>
        <v>0.43463357970541849</v>
      </c>
      <c r="K28" s="55">
        <f>K27*(10/(1-(K27^2)))^0.5</f>
        <v>0.11940103757734506</v>
      </c>
      <c r="L28" s="55">
        <f>L27*(10/(1-(L27^2)))^0.5</f>
        <v>0.32646018201156041</v>
      </c>
      <c r="M28" s="56">
        <f>M27*(10/(1-(M27^2)))^0.5</f>
        <v>0.65143851960742039</v>
      </c>
    </row>
    <row r="29" spans="1:1024" x14ac:dyDescent="0.15">
      <c r="A29"/>
    </row>
    <row r="30" spans="1:1024" x14ac:dyDescent="0.15">
      <c r="A30"/>
    </row>
    <row r="31" spans="1:1024" x14ac:dyDescent="0.15">
      <c r="A31" s="26" t="s">
        <v>32</v>
      </c>
    </row>
  </sheetData>
  <mergeCells count="4">
    <mergeCell ref="B2:M2"/>
    <mergeCell ref="B3:E3"/>
    <mergeCell ref="F3:I3"/>
    <mergeCell ref="J3:M3"/>
  </mergeCells>
  <pageMargins left="0.78749999999999998" right="0.78749999999999998" top="1.05277777777778" bottom="1.05277777777778" header="0.78749999999999998" footer="0.78749999999999998"/>
  <pageSetup paperSize="0" scale="0" firstPageNumber="0" orientation="portrait" usePrinterDefaults="0" horizontalDpi="0" verticalDpi="0" copies="0"/>
  <headerFooter>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8FAADC"/>
  </sheetPr>
  <dimension ref="A1:AMJ25"/>
  <sheetViews>
    <sheetView showGridLines="0" workbookViewId="0"/>
  </sheetViews>
  <sheetFormatPr baseColWidth="10" defaultColWidth="8.83203125" defaultRowHeight="14" x14ac:dyDescent="0.15"/>
  <cols>
    <col min="1" max="1" width="25.83203125" style="1" customWidth="1"/>
    <col min="2" max="11" width="12.83203125" style="1" customWidth="1"/>
    <col min="12" max="1024" width="8.83203125" style="1"/>
  </cols>
  <sheetData>
    <row r="1" spans="1:1024" x14ac:dyDescent="0.15">
      <c r="A1" s="4" t="s">
        <v>23</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17" x14ac:dyDescent="0.2">
      <c r="A2" s="58"/>
      <c r="B2" s="299" t="s">
        <v>24</v>
      </c>
      <c r="C2" s="299"/>
      <c r="D2" s="299"/>
      <c r="E2" s="299"/>
      <c r="F2" s="299"/>
      <c r="G2" s="299"/>
      <c r="H2" s="299"/>
      <c r="I2" s="299"/>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7" x14ac:dyDescent="0.2">
      <c r="A3" s="43"/>
      <c r="B3" s="299" t="s">
        <v>1</v>
      </c>
      <c r="C3" s="299"/>
      <c r="D3" s="299"/>
      <c r="E3" s="299"/>
      <c r="F3" s="299" t="s">
        <v>25</v>
      </c>
      <c r="G3" s="299"/>
      <c r="H3" s="299"/>
      <c r="I3" s="299"/>
      <c r="J3" s="30"/>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s="28" customFormat="1" ht="36" customHeight="1" x14ac:dyDescent="0.15">
      <c r="A4" s="59" t="s">
        <v>4</v>
      </c>
      <c r="B4" s="35" t="s">
        <v>26</v>
      </c>
      <c r="C4" s="36" t="s">
        <v>6</v>
      </c>
      <c r="D4" s="36" t="s">
        <v>7</v>
      </c>
      <c r="E4" s="37" t="s">
        <v>8</v>
      </c>
      <c r="F4" s="35" t="s">
        <v>26</v>
      </c>
      <c r="G4" s="36" t="s">
        <v>6</v>
      </c>
      <c r="H4" s="36" t="s">
        <v>7</v>
      </c>
      <c r="I4" s="37" t="s">
        <v>8</v>
      </c>
      <c r="J4" s="60" t="s">
        <v>33</v>
      </c>
    </row>
    <row r="5" spans="1:1024" x14ac:dyDescent="0.15">
      <c r="A5" s="43">
        <v>2005</v>
      </c>
      <c r="B5" s="61"/>
      <c r="C5" s="61"/>
      <c r="D5" s="61"/>
      <c r="E5" s="61"/>
      <c r="F5" s="62"/>
      <c r="G5" s="63"/>
      <c r="H5" s="63"/>
      <c r="I5" s="64"/>
      <c r="J5" s="65">
        <v>9.01E-2</v>
      </c>
      <c r="K5"/>
    </row>
    <row r="6" spans="1:1024" x14ac:dyDescent="0.15">
      <c r="A6" s="29">
        <v>2006</v>
      </c>
      <c r="B6" s="13">
        <v>-4.7187680144940899E-3</v>
      </c>
      <c r="C6" s="13">
        <v>5.1051717609579403E-3</v>
      </c>
      <c r="D6" s="13">
        <v>-2.4781712485814299E-2</v>
      </c>
      <c r="E6" s="13">
        <v>-7.1900602472431997E-3</v>
      </c>
      <c r="F6" s="12">
        <v>-0.13160717290625601</v>
      </c>
      <c r="G6" s="13">
        <v>-6.5563147759167301E-2</v>
      </c>
      <c r="H6" s="13">
        <v>-9.5907752900733501E-2</v>
      </c>
      <c r="I6" s="14">
        <v>-3.6128273153098397E-2</v>
      </c>
      <c r="J6" s="66">
        <v>7.1099999999999997E-2</v>
      </c>
      <c r="K6" s="44"/>
    </row>
    <row r="7" spans="1:1024" x14ac:dyDescent="0.15">
      <c r="A7" s="11">
        <v>2007</v>
      </c>
      <c r="B7" s="12">
        <v>-2.3426446130550599E-3</v>
      </c>
      <c r="C7" s="67">
        <v>-1.36918680176669E-2</v>
      </c>
      <c r="D7" s="67">
        <v>1.9305314766877E-2</v>
      </c>
      <c r="E7" s="13">
        <v>8.8400620694145302E-4</v>
      </c>
      <c r="F7" s="12">
        <v>2.15800789938396E-2</v>
      </c>
      <c r="G7" s="13">
        <v>3.8283980100277698E-2</v>
      </c>
      <c r="H7" s="13">
        <v>5.8400974487995399E-3</v>
      </c>
      <c r="I7" s="14">
        <v>5.2263312407895904E-3</v>
      </c>
      <c r="J7" s="65">
        <v>5.0299999999999997E-2</v>
      </c>
      <c r="K7" s="44"/>
    </row>
    <row r="8" spans="1:1024" x14ac:dyDescent="0.15">
      <c r="A8" s="11">
        <v>2008</v>
      </c>
      <c r="B8" s="12">
        <v>5.32339613369813E-2</v>
      </c>
      <c r="C8" s="67">
        <v>6.88598108684772E-2</v>
      </c>
      <c r="D8" s="67">
        <v>1.7469238555551901E-2</v>
      </c>
      <c r="E8" s="13">
        <v>3.7317847867042203E-2</v>
      </c>
      <c r="F8" s="12">
        <v>4.2706974273880698E-2</v>
      </c>
      <c r="G8" s="13">
        <v>2.26254530718836E-2</v>
      </c>
      <c r="H8" s="13">
        <v>9.99011552014256E-3</v>
      </c>
      <c r="I8" s="14">
        <v>1.2559246629897E-2</v>
      </c>
      <c r="J8" s="65">
        <v>8.5000000000000006E-3</v>
      </c>
      <c r="K8" s="44"/>
    </row>
    <row r="9" spans="1:1024" x14ac:dyDescent="0.15">
      <c r="A9" s="11">
        <v>2009</v>
      </c>
      <c r="B9" s="12">
        <v>-3.0109061558753598E-2</v>
      </c>
      <c r="C9" s="67">
        <v>-3.9723735971929998E-2</v>
      </c>
      <c r="D9" s="67">
        <v>-7.6279746684070303E-3</v>
      </c>
      <c r="E9" s="13">
        <v>-2.2613004348265901E-2</v>
      </c>
      <c r="F9" s="12">
        <v>-4.9496727900873602E-2</v>
      </c>
      <c r="G9" s="13">
        <v>-2.8872402254314901E-2</v>
      </c>
      <c r="H9" s="13">
        <v>4.0977176795786198E-3</v>
      </c>
      <c r="I9" s="14">
        <v>-1.5766541187951299E-2</v>
      </c>
      <c r="J9" s="65">
        <v>-4.7E-2</v>
      </c>
      <c r="K9" s="44"/>
    </row>
    <row r="10" spans="1:1024" x14ac:dyDescent="0.15">
      <c r="A10" s="11">
        <v>2010</v>
      </c>
      <c r="B10" s="12">
        <v>-5.7723592912576303E-2</v>
      </c>
      <c r="C10" s="67">
        <v>2.65557131033421E-2</v>
      </c>
      <c r="D10" s="67">
        <v>-6.3397849903468695E-2</v>
      </c>
      <c r="E10" s="13">
        <v>1.1091131440253399E-3</v>
      </c>
      <c r="F10" s="12">
        <v>2.3582354341100401E-2</v>
      </c>
      <c r="G10" s="13">
        <v>2.60545952583357E-2</v>
      </c>
      <c r="H10" s="13">
        <v>-1.2570357170758301E-2</v>
      </c>
      <c r="I10" s="14">
        <v>8.4091625122778904E-4</v>
      </c>
      <c r="J10" s="65">
        <v>8.4900000000000003E-2</v>
      </c>
      <c r="K10" s="44"/>
    </row>
    <row r="11" spans="1:1024" x14ac:dyDescent="0.15">
      <c r="A11" s="11">
        <v>2011</v>
      </c>
      <c r="B11" s="12">
        <v>-2.22882087039688E-2</v>
      </c>
      <c r="C11" s="67">
        <v>5.1937499999999998E-2</v>
      </c>
      <c r="D11" s="67">
        <v>-0.110681025562411</v>
      </c>
      <c r="E11" s="13">
        <v>-9.1875859075452298E-3</v>
      </c>
      <c r="F11" s="12">
        <v>-2.0353048486040901E-2</v>
      </c>
      <c r="G11" s="13">
        <v>-1.6058415662938998E-2</v>
      </c>
      <c r="H11" s="13">
        <v>1.20899076208991E-2</v>
      </c>
      <c r="I11" s="14">
        <v>-1.80517782124133E-2</v>
      </c>
      <c r="J11" s="65">
        <v>0.1111</v>
      </c>
      <c r="K11" s="44"/>
    </row>
    <row r="12" spans="1:1024" x14ac:dyDescent="0.15">
      <c r="A12" s="11">
        <v>2012</v>
      </c>
      <c r="B12" s="12">
        <v>-1.5937799838947601E-2</v>
      </c>
      <c r="C12" s="67">
        <v>-4.1087873566633001E-2</v>
      </c>
      <c r="D12" s="67">
        <v>-3.2628435989779702E-3</v>
      </c>
      <c r="E12" s="13">
        <v>-3.6694759679574101E-3</v>
      </c>
      <c r="F12" s="12">
        <v>-2.2025642089539901E-2</v>
      </c>
      <c r="G12" s="13">
        <v>5.2842333744995097E-3</v>
      </c>
      <c r="H12" s="13">
        <v>-4.8563675145270498E-2</v>
      </c>
      <c r="I12" s="14">
        <v>-1.5156658086536801E-3</v>
      </c>
      <c r="J12" s="65">
        <v>4.7899999999999998E-2</v>
      </c>
      <c r="K12" s="44"/>
    </row>
    <row r="13" spans="1:1024" x14ac:dyDescent="0.15">
      <c r="A13" s="11">
        <v>2013</v>
      </c>
      <c r="B13" s="12">
        <v>-6.0852267575346097E-3</v>
      </c>
      <c r="C13" s="67">
        <v>-1.57409329314195E-2</v>
      </c>
      <c r="D13" s="67">
        <v>-1.44838022297029E-3</v>
      </c>
      <c r="E13" s="13">
        <v>-1.39007246634743E-2</v>
      </c>
      <c r="F13" s="12">
        <v>-4.4091342612862898E-2</v>
      </c>
      <c r="G13" s="13">
        <v>6.8013788892941698E-3</v>
      </c>
      <c r="H13" s="13">
        <v>-1.2042677559068999E-2</v>
      </c>
      <c r="I13" s="14">
        <v>-2.1586758987990898E-2</v>
      </c>
      <c r="J13" s="65">
        <v>8.4900000000000003E-2</v>
      </c>
      <c r="K13" s="44"/>
    </row>
    <row r="14" spans="1:1024" x14ac:dyDescent="0.15">
      <c r="A14" s="11">
        <v>2014</v>
      </c>
      <c r="B14" s="12">
        <v>-3.8273405603266197E-2</v>
      </c>
      <c r="C14" s="67">
        <v>-2.6102584763367701E-2</v>
      </c>
      <c r="D14" s="67">
        <v>-3.5368233536730603E-2</v>
      </c>
      <c r="E14" s="13">
        <v>-1.3684755882640299E-2</v>
      </c>
      <c r="F14" s="12">
        <v>1.8976588616887301E-2</v>
      </c>
      <c r="G14" s="13">
        <v>-2.10982477287769E-2</v>
      </c>
      <c r="H14" s="13">
        <v>3.85722715266157E-3</v>
      </c>
      <c r="I14" s="14">
        <v>-4.53614316839947E-3</v>
      </c>
      <c r="J14" s="65">
        <v>5.1499999999999997E-2</v>
      </c>
      <c r="K14" s="44"/>
    </row>
    <row r="15" spans="1:1024" x14ac:dyDescent="0.15">
      <c r="A15" s="11">
        <v>2015</v>
      </c>
      <c r="B15" s="12">
        <v>-5.5013918605726998E-2</v>
      </c>
      <c r="C15" s="67">
        <v>-3.7557972302570901E-2</v>
      </c>
      <c r="D15" s="67">
        <v>-2.17277696734582E-2</v>
      </c>
      <c r="E15" s="13">
        <v>-1.19048387895383E-2</v>
      </c>
      <c r="F15" s="12">
        <v>-3.6138280931490102E-2</v>
      </c>
      <c r="G15" s="13">
        <v>-4.17763642475896E-3</v>
      </c>
      <c r="H15" s="13">
        <v>-4.0349209229664597E-2</v>
      </c>
      <c r="I15" s="14">
        <v>1.15471593842484E-2</v>
      </c>
      <c r="J15" s="65">
        <v>6.0900000000000003E-2</v>
      </c>
      <c r="K15" s="44"/>
    </row>
    <row r="16" spans="1:1024" x14ac:dyDescent="0.15">
      <c r="A16" s="18">
        <v>2016</v>
      </c>
      <c r="B16" s="19">
        <v>-3.9503443352909902E-2</v>
      </c>
      <c r="C16" s="20">
        <v>-6.7214248775999602E-2</v>
      </c>
      <c r="D16" s="20">
        <v>1.12837890983456E-2</v>
      </c>
      <c r="E16" s="20">
        <v>-2.3926603585722499E-2</v>
      </c>
      <c r="F16" s="19">
        <v>-1.84700480821374E-2</v>
      </c>
      <c r="G16" s="20">
        <v>-3.2169232694955599E-2</v>
      </c>
      <c r="H16" s="20">
        <v>-1.7520420621642101E-2</v>
      </c>
      <c r="I16" s="21">
        <v>3.9129424224781002E-3</v>
      </c>
      <c r="J16" s="68">
        <v>3.1800000000000002E-2</v>
      </c>
      <c r="K16" s="44"/>
    </row>
    <row r="17" spans="1:11" x14ac:dyDescent="0.15">
      <c r="A17" s="30"/>
      <c r="B17" s="69"/>
      <c r="C17" s="69"/>
      <c r="D17" s="69"/>
      <c r="E17" s="69"/>
      <c r="F17" s="69"/>
      <c r="G17" s="69"/>
      <c r="H17" s="69"/>
      <c r="I17" s="69"/>
      <c r="J17" s="69"/>
      <c r="K17" s="44"/>
    </row>
    <row r="18" spans="1:11" ht="28" x14ac:dyDescent="0.15">
      <c r="A18" s="53" t="s">
        <v>28</v>
      </c>
      <c r="B18" s="290">
        <f t="shared" ref="B18:I18" si="0">CORREL(B6:B16,$J$6:$J$16)</f>
        <v>-0.20929738008934223</v>
      </c>
      <c r="C18" s="288">
        <f t="shared" si="0"/>
        <v>0.30912019177770822</v>
      </c>
      <c r="D18" s="288">
        <f t="shared" si="0"/>
        <v>-0.59761687733219671</v>
      </c>
      <c r="E18" s="289">
        <f t="shared" si="0"/>
        <v>-2.6283298082057784E-2</v>
      </c>
      <c r="F18" s="288">
        <f t="shared" si="0"/>
        <v>-7.6247087167942082E-2</v>
      </c>
      <c r="G18" s="288">
        <f t="shared" si="0"/>
        <v>9.1987888316540783E-2</v>
      </c>
      <c r="H18" s="288">
        <f t="shared" si="0"/>
        <v>-0.20447118576913245</v>
      </c>
      <c r="I18" s="289">
        <f t="shared" si="0"/>
        <v>-0.22918877408133467</v>
      </c>
      <c r="J18" s="69"/>
      <c r="K18" s="44"/>
    </row>
    <row r="19" spans="1:11" x14ac:dyDescent="0.15">
      <c r="A19" s="54" t="s">
        <v>29</v>
      </c>
      <c r="B19" s="291">
        <f t="shared" ref="B19:I19" si="1">B18*(9/(1-(B18^2)))^0.5</f>
        <v>-0.64211364947971783</v>
      </c>
      <c r="C19" s="70">
        <f t="shared" si="1"/>
        <v>0.97511899878372321</v>
      </c>
      <c r="D19" s="70">
        <f t="shared" si="1"/>
        <v>-2.2360829513795077</v>
      </c>
      <c r="E19" s="71">
        <f t="shared" si="1"/>
        <v>-7.8877143582141568E-2</v>
      </c>
      <c r="F19" s="70">
        <f t="shared" si="1"/>
        <v>-0.22940908195061874</v>
      </c>
      <c r="G19" s="70">
        <f t="shared" si="1"/>
        <v>0.27713869812808761</v>
      </c>
      <c r="H19" s="70">
        <f t="shared" si="1"/>
        <v>-0.62665311892407416</v>
      </c>
      <c r="I19" s="71">
        <f t="shared" si="1"/>
        <v>-0.70636844181459169</v>
      </c>
      <c r="J19" s="69"/>
      <c r="K19" s="44"/>
    </row>
    <row r="20" spans="1:11" x14ac:dyDescent="0.15">
      <c r="A20"/>
      <c r="B20" s="67"/>
      <c r="C20" s="67"/>
      <c r="D20" s="67"/>
      <c r="E20" s="67"/>
      <c r="F20" s="67"/>
      <c r="G20" s="67"/>
      <c r="H20" s="67"/>
      <c r="I20" s="67"/>
      <c r="J20" s="44"/>
      <c r="K20" s="44"/>
    </row>
    <row r="21" spans="1:11" ht="28" x14ac:dyDescent="0.15">
      <c r="A21" s="53" t="s">
        <v>30</v>
      </c>
      <c r="B21" s="290">
        <f t="shared" ref="B21:I21" si="2">CORREL(B7:B16,$J$6:$J$15)</f>
        <v>0.29027375766027785</v>
      </c>
      <c r="C21" s="288">
        <f t="shared" si="2"/>
        <v>-0.18844328413629235</v>
      </c>
      <c r="D21" s="288">
        <f t="shared" si="2"/>
        <v>0.13111884335648499</v>
      </c>
      <c r="E21" s="289">
        <f t="shared" si="2"/>
        <v>-3.82830616982942E-2</v>
      </c>
      <c r="F21" s="288">
        <f t="shared" si="2"/>
        <v>-8.6359616967397718E-2</v>
      </c>
      <c r="G21" s="288">
        <f t="shared" si="2"/>
        <v>-0.19023155948271803</v>
      </c>
      <c r="H21" s="288">
        <f t="shared" si="2"/>
        <v>-0.14591116155420591</v>
      </c>
      <c r="I21" s="289">
        <f t="shared" si="2"/>
        <v>-4.7120536989700085E-3</v>
      </c>
      <c r="J21" s="44"/>
      <c r="K21" s="44"/>
    </row>
    <row r="22" spans="1:11" x14ac:dyDescent="0.15">
      <c r="A22" s="54" t="s">
        <v>29</v>
      </c>
      <c r="B22" s="291">
        <f t="shared" ref="B22:I22" si="3">B21*(8/(1-(B21^2)))^0.5</f>
        <v>0.8579587433489213</v>
      </c>
      <c r="C22" s="70">
        <f t="shared" si="3"/>
        <v>-0.54272145365799151</v>
      </c>
      <c r="D22" s="70">
        <f t="shared" si="3"/>
        <v>0.37408973807880325</v>
      </c>
      <c r="E22" s="71">
        <f t="shared" si="3"/>
        <v>-0.10836028526900501</v>
      </c>
      <c r="F22" s="70">
        <f t="shared" si="3"/>
        <v>-0.24517786035677597</v>
      </c>
      <c r="G22" s="70">
        <f t="shared" si="3"/>
        <v>-0.54806416587957751</v>
      </c>
      <c r="H22" s="70">
        <f t="shared" si="3"/>
        <v>-0.41716369953109661</v>
      </c>
      <c r="I22" s="71">
        <f t="shared" si="3"/>
        <v>-1.3327848458357557E-2</v>
      </c>
      <c r="J22" s="44"/>
      <c r="K22" s="44"/>
    </row>
    <row r="23" spans="1:11" x14ac:dyDescent="0.15">
      <c r="A23"/>
      <c r="B23" s="67"/>
      <c r="C23" s="67"/>
      <c r="D23" s="67"/>
      <c r="E23" s="67"/>
      <c r="F23" s="67"/>
      <c r="G23" s="67"/>
      <c r="H23" s="67"/>
      <c r="I23" s="67"/>
      <c r="J23" s="44"/>
      <c r="K23" s="44"/>
    </row>
    <row r="24" spans="1:11" ht="28" x14ac:dyDescent="0.15">
      <c r="A24" s="53" t="s">
        <v>31</v>
      </c>
      <c r="B24" s="290">
        <f t="shared" ref="B24:I24" si="4">CORREL(B6:B15,$J$7:$J$16)</f>
        <v>-0.77277586871128845</v>
      </c>
      <c r="C24" s="288">
        <f t="shared" si="4"/>
        <v>-0.45024988021160389</v>
      </c>
      <c r="D24" s="288">
        <f t="shared" si="4"/>
        <v>-0.43598126886564204</v>
      </c>
      <c r="E24" s="289">
        <f t="shared" si="4"/>
        <v>-0.69171726562253588</v>
      </c>
      <c r="F24" s="288">
        <f t="shared" si="4"/>
        <v>-0.27533985187360094</v>
      </c>
      <c r="G24" s="288">
        <f t="shared" si="4"/>
        <v>-0.26145144211496468</v>
      </c>
      <c r="H24" s="288">
        <f t="shared" si="4"/>
        <v>-0.22347552934115342</v>
      </c>
      <c r="I24" s="289">
        <f t="shared" si="4"/>
        <v>-0.37409970528456704</v>
      </c>
      <c r="J24" s="44"/>
      <c r="K24" s="44"/>
    </row>
    <row r="25" spans="1:11" x14ac:dyDescent="0.15">
      <c r="A25" s="54" t="s">
        <v>29</v>
      </c>
      <c r="B25" s="291">
        <f t="shared" ref="B25:I25" si="5">B24*(8/(1-(B24^2)))^0.5</f>
        <v>-3.4438514022397411</v>
      </c>
      <c r="C25" s="70">
        <f t="shared" si="5"/>
        <v>-1.4262462448510282</v>
      </c>
      <c r="D25" s="70">
        <f t="shared" si="5"/>
        <v>-1.3702243260539686</v>
      </c>
      <c r="E25" s="71">
        <f t="shared" si="5"/>
        <v>-2.7091628864833086</v>
      </c>
      <c r="F25" s="70">
        <f t="shared" si="5"/>
        <v>-0.81009119789724016</v>
      </c>
      <c r="G25" s="70">
        <f t="shared" si="5"/>
        <v>-0.76614547187073379</v>
      </c>
      <c r="H25" s="70">
        <f t="shared" si="5"/>
        <v>-0.6484847257843146</v>
      </c>
      <c r="I25" s="71">
        <f t="shared" si="5"/>
        <v>-1.1409606284059224</v>
      </c>
      <c r="J25" s="44"/>
      <c r="K25" s="44"/>
    </row>
  </sheetData>
  <mergeCells count="3">
    <mergeCell ref="B2:I2"/>
    <mergeCell ref="B3:E3"/>
    <mergeCell ref="F3:I3"/>
  </mergeCells>
  <pageMargins left="0.78749999999999998" right="0.78749999999999998" top="1.05277777777778" bottom="1.05277777777778" header="0.78749999999999998" footer="0.78749999999999998"/>
  <pageSetup paperSize="0" scale="0" firstPageNumber="0" orientation="portrait" usePrinterDefaults="0" horizontalDpi="0" verticalDpi="0" copies="0"/>
  <headerFooter>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D966"/>
  </sheetPr>
  <dimension ref="A1:AMJ28"/>
  <sheetViews>
    <sheetView showGridLines="0" workbookViewId="0"/>
  </sheetViews>
  <sheetFormatPr baseColWidth="10" defaultColWidth="8.83203125" defaultRowHeight="14" x14ac:dyDescent="0.15"/>
  <cols>
    <col min="1" max="1" width="25.83203125" style="1" customWidth="1"/>
    <col min="2" max="12" width="12.83203125" style="1" customWidth="1"/>
    <col min="13" max="1024" width="8.83203125" style="1"/>
  </cols>
  <sheetData>
    <row r="1" spans="1:1024" x14ac:dyDescent="0.15">
      <c r="A1" s="4" t="s">
        <v>34</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17" x14ac:dyDescent="0.2">
      <c r="A2" s="4"/>
      <c r="B2" s="299" t="s">
        <v>24</v>
      </c>
      <c r="C2" s="299"/>
      <c r="D2" s="299"/>
      <c r="E2" s="299"/>
      <c r="F2" s="299"/>
      <c r="G2" s="299"/>
      <c r="H2" s="299"/>
      <c r="I2" s="299"/>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7" x14ac:dyDescent="0.15">
      <c r="A3" s="43"/>
      <c r="B3" s="300" t="s">
        <v>35</v>
      </c>
      <c r="C3" s="300"/>
      <c r="D3" s="300"/>
      <c r="E3" s="300"/>
      <c r="F3" s="300" t="s">
        <v>36</v>
      </c>
      <c r="G3" s="300"/>
      <c r="H3" s="300"/>
      <c r="I3" s="300"/>
      <c r="J3" s="3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s="28" customFormat="1" ht="36" customHeight="1" x14ac:dyDescent="0.15">
      <c r="A4" s="72" t="s">
        <v>4</v>
      </c>
      <c r="B4" s="73" t="s">
        <v>37</v>
      </c>
      <c r="C4" s="74" t="s">
        <v>10</v>
      </c>
      <c r="D4" s="74" t="s">
        <v>11</v>
      </c>
      <c r="E4" s="74" t="s">
        <v>12</v>
      </c>
      <c r="F4" s="73" t="s">
        <v>37</v>
      </c>
      <c r="G4" s="74" t="s">
        <v>10</v>
      </c>
      <c r="H4" s="74" t="s">
        <v>11</v>
      </c>
      <c r="I4" s="75" t="s">
        <v>12</v>
      </c>
      <c r="J4" s="27" t="s">
        <v>33</v>
      </c>
    </row>
    <row r="5" spans="1:1024" x14ac:dyDescent="0.15">
      <c r="A5" s="29">
        <v>2002</v>
      </c>
      <c r="B5" s="12"/>
      <c r="C5" s="67"/>
      <c r="D5" s="67"/>
      <c r="E5" s="67"/>
      <c r="F5" s="15"/>
      <c r="G5" s="16"/>
      <c r="H5" s="16"/>
      <c r="I5" s="17"/>
      <c r="J5" s="65">
        <v>6.4299999999999996E-2</v>
      </c>
    </row>
    <row r="6" spans="1:1024" x14ac:dyDescent="0.15">
      <c r="A6" s="29">
        <v>2003</v>
      </c>
      <c r="B6" s="12">
        <v>-4.4712071670334697E-2</v>
      </c>
      <c r="C6" s="67">
        <v>-5.0775791343232402E-2</v>
      </c>
      <c r="D6" s="67">
        <v>-0.15698990813818101</v>
      </c>
      <c r="E6" s="67">
        <v>-2.4549610330136001E-2</v>
      </c>
      <c r="F6" s="12"/>
      <c r="G6" s="13"/>
      <c r="H6" s="13"/>
      <c r="I6" s="14"/>
      <c r="J6" s="65">
        <v>5.6099999999999997E-2</v>
      </c>
    </row>
    <row r="7" spans="1:1024" x14ac:dyDescent="0.15">
      <c r="A7" s="29">
        <v>2004</v>
      </c>
      <c r="B7" s="12">
        <v>-4.9254608972363501E-2</v>
      </c>
      <c r="C7" s="67">
        <v>-1.3562927996808799E-2</v>
      </c>
      <c r="D7" s="67">
        <v>9.1977617905675393E-2</v>
      </c>
      <c r="E7" s="67">
        <v>-4.1188454154475501E-2</v>
      </c>
      <c r="F7" s="12"/>
      <c r="G7" s="13"/>
      <c r="H7" s="13"/>
      <c r="I7" s="14"/>
      <c r="J7" s="65">
        <v>9.64E-2</v>
      </c>
    </row>
    <row r="8" spans="1:1024" x14ac:dyDescent="0.15">
      <c r="A8" s="29">
        <v>2005</v>
      </c>
      <c r="B8" s="12">
        <v>-1.9403639032522901E-2</v>
      </c>
      <c r="C8" s="67">
        <v>5.4121453123946998E-2</v>
      </c>
      <c r="D8" s="67">
        <v>5.4463041263066796E-4</v>
      </c>
      <c r="E8" s="67">
        <v>2.9125279798545001E-2</v>
      </c>
      <c r="F8" s="12"/>
      <c r="G8" s="13"/>
      <c r="H8" s="13"/>
      <c r="I8" s="14"/>
      <c r="J8" s="65">
        <v>9.01E-2</v>
      </c>
    </row>
    <row r="9" spans="1:1024" x14ac:dyDescent="0.15">
      <c r="A9" s="29">
        <v>2006</v>
      </c>
      <c r="B9" s="12">
        <v>-5.4184800317453201E-2</v>
      </c>
      <c r="C9" s="67">
        <v>2.0323346729996399E-2</v>
      </c>
      <c r="D9" s="67">
        <v>7.2577860240794698E-2</v>
      </c>
      <c r="E9" s="67">
        <v>-0.103841154130451</v>
      </c>
      <c r="F9" s="12">
        <v>-3.7471514769323498E-2</v>
      </c>
      <c r="G9" s="13">
        <v>5.1648417161821003E-2</v>
      </c>
      <c r="H9" s="13">
        <v>5.9992677122109102E-2</v>
      </c>
      <c r="I9" s="14">
        <v>-5.3565230100297803E-2</v>
      </c>
      <c r="J9" s="65">
        <v>7.1099999999999997E-2</v>
      </c>
    </row>
    <row r="10" spans="1:1024" x14ac:dyDescent="0.15">
      <c r="A10" s="29">
        <v>2007</v>
      </c>
      <c r="B10" s="12">
        <v>-7.6115857100705299E-3</v>
      </c>
      <c r="C10" s="67">
        <v>-4.2853945660445002E-2</v>
      </c>
      <c r="D10" s="67">
        <v>-1.7598812557639499E-2</v>
      </c>
      <c r="E10" s="67">
        <v>8.0207059358911505E-3</v>
      </c>
      <c r="F10" s="12">
        <v>-4.1751974805870097E-3</v>
      </c>
      <c r="G10" s="13">
        <v>-6.0230536659108103E-2</v>
      </c>
      <c r="H10" s="13">
        <v>-1.26251432058539E-2</v>
      </c>
      <c r="I10" s="14">
        <v>1.45352765177107E-2</v>
      </c>
      <c r="J10" s="65">
        <v>5.0299999999999997E-2</v>
      </c>
    </row>
    <row r="11" spans="1:1024" x14ac:dyDescent="0.15">
      <c r="A11" s="29">
        <v>2008</v>
      </c>
      <c r="B11" s="12">
        <v>0.103007492953874</v>
      </c>
      <c r="C11" s="67">
        <v>-4.0124207336462601E-3</v>
      </c>
      <c r="D11" s="67">
        <v>2.3157766100452198E-2</v>
      </c>
      <c r="E11" s="67">
        <v>0.16767773670795599</v>
      </c>
      <c r="F11" s="12">
        <v>4.7401167198230801E-2</v>
      </c>
      <c r="G11" s="13">
        <v>-2.3988289371559099E-2</v>
      </c>
      <c r="H11" s="13">
        <v>0.120280103552021</v>
      </c>
      <c r="I11" s="14">
        <v>-3.01286198104951E-2</v>
      </c>
      <c r="J11" s="65">
        <v>8.5000000000000006E-3</v>
      </c>
    </row>
    <row r="12" spans="1:1024" x14ac:dyDescent="0.15">
      <c r="A12" s="29">
        <v>2009</v>
      </c>
      <c r="B12" s="12">
        <v>0.126701027394059</v>
      </c>
      <c r="C12" s="67">
        <v>1.6978279446703302E-2</v>
      </c>
      <c r="D12" s="67">
        <v>8.1766606042509196E-2</v>
      </c>
      <c r="E12" s="67">
        <v>-0.212606422823819</v>
      </c>
      <c r="F12" s="12">
        <v>-5.1111948629657802E-2</v>
      </c>
      <c r="G12" s="13">
        <v>-5.2003930811131499E-2</v>
      </c>
      <c r="H12" s="13">
        <v>1.91894325403228E-2</v>
      </c>
      <c r="I12" s="14">
        <v>-3.6881185690884502E-3</v>
      </c>
      <c r="J12" s="65">
        <v>-4.7E-2</v>
      </c>
    </row>
    <row r="13" spans="1:1024" x14ac:dyDescent="0.15">
      <c r="A13" s="29">
        <v>2010</v>
      </c>
      <c r="B13" s="12">
        <v>-0.11720877233497901</v>
      </c>
      <c r="C13" s="67">
        <v>-0.11034008328947301</v>
      </c>
      <c r="D13" s="67">
        <v>-2.4455976231581501E-2</v>
      </c>
      <c r="E13" s="67">
        <v>0.11733638038498</v>
      </c>
      <c r="F13" s="12">
        <v>-6.8175766046467495E-2</v>
      </c>
      <c r="G13" s="13">
        <v>2.2861936288651398E-3</v>
      </c>
      <c r="H13" s="13">
        <v>-4.5857504698096199E-2</v>
      </c>
      <c r="I13" s="14">
        <v>-5.5407440953796898E-2</v>
      </c>
      <c r="J13" s="65">
        <v>8.4900000000000003E-2</v>
      </c>
    </row>
    <row r="14" spans="1:1024" x14ac:dyDescent="0.15">
      <c r="A14" s="29">
        <v>2011</v>
      </c>
      <c r="B14" s="12">
        <v>-7.9427738067824896E-2</v>
      </c>
      <c r="C14" s="67">
        <v>3.38358545888585E-3</v>
      </c>
      <c r="D14" s="67">
        <v>8.5552748954383501E-3</v>
      </c>
      <c r="E14" s="67">
        <v>2.0224122461684899E-2</v>
      </c>
      <c r="F14" s="12">
        <v>-3.3248622780788203E-2</v>
      </c>
      <c r="G14" s="13">
        <v>5.8311316755762899E-2</v>
      </c>
      <c r="H14" s="13">
        <v>4.5160668793217798E-2</v>
      </c>
      <c r="I14" s="14">
        <v>6.1502880293000897E-2</v>
      </c>
      <c r="J14" s="65">
        <v>0.1111</v>
      </c>
    </row>
    <row r="15" spans="1:1024" x14ac:dyDescent="0.15">
      <c r="A15" s="29">
        <v>2012</v>
      </c>
      <c r="B15" s="12">
        <v>3.9511702066112302E-3</v>
      </c>
      <c r="C15" s="67">
        <v>1.9306221456759001E-2</v>
      </c>
      <c r="D15" s="67">
        <v>-1.07066708833641E-2</v>
      </c>
      <c r="E15" s="67">
        <v>-6.1560550993851699E-3</v>
      </c>
      <c r="F15" s="12">
        <v>-1.3043383864616001E-2</v>
      </c>
      <c r="G15" s="13">
        <v>-2.1002911294634899E-2</v>
      </c>
      <c r="H15" s="13">
        <v>7.1588779303776107E-2</v>
      </c>
      <c r="I15" s="14">
        <v>-4.6727411974942401E-2</v>
      </c>
      <c r="J15" s="65">
        <v>4.7899999999999998E-2</v>
      </c>
    </row>
    <row r="16" spans="1:1024" x14ac:dyDescent="0.15">
      <c r="A16" s="29">
        <v>2013</v>
      </c>
      <c r="B16" s="12">
        <v>3.9339249757625802E-3</v>
      </c>
      <c r="C16" s="67">
        <v>1.89375065328867E-2</v>
      </c>
      <c r="D16" s="67">
        <v>-1.08225443033405E-2</v>
      </c>
      <c r="E16" s="67">
        <v>-6.1941868549604002E-3</v>
      </c>
      <c r="F16" s="12">
        <v>5.7161132460517598E-3</v>
      </c>
      <c r="G16" s="13">
        <v>-5.6573488403727099E-2</v>
      </c>
      <c r="H16" s="13">
        <v>-9.7886859534937004E-2</v>
      </c>
      <c r="I16" s="14">
        <v>4.0613058390927603E-2</v>
      </c>
      <c r="J16" s="65">
        <v>8.4900000000000003E-2</v>
      </c>
    </row>
    <row r="17" spans="1:10" x14ac:dyDescent="0.15">
      <c r="A17" s="29">
        <v>2014</v>
      </c>
      <c r="B17" s="12">
        <v>-6.9618126780085804E-2</v>
      </c>
      <c r="C17" s="67">
        <v>-1.68406270541601E-2</v>
      </c>
      <c r="D17" s="67">
        <v>6.21533714190401E-2</v>
      </c>
      <c r="E17" s="67">
        <v>4.1439902601237401E-2</v>
      </c>
      <c r="F17" s="12">
        <v>-1.7378970587492899E-2</v>
      </c>
      <c r="G17" s="13">
        <v>2.1938094202930698E-2</v>
      </c>
      <c r="H17" s="13">
        <v>3.2948754621830799E-2</v>
      </c>
      <c r="I17" s="14">
        <v>-5.1909333861229402E-2</v>
      </c>
      <c r="J17" s="65">
        <v>5.1499999999999997E-2</v>
      </c>
    </row>
    <row r="18" spans="1:10" x14ac:dyDescent="0.15">
      <c r="A18" s="29">
        <v>2015</v>
      </c>
      <c r="B18" s="12">
        <v>-4.8695200886983897E-2</v>
      </c>
      <c r="C18" s="67">
        <v>2.6043634661769201E-2</v>
      </c>
      <c r="D18" s="67">
        <v>-6.9543411263569194E-2</v>
      </c>
      <c r="E18" s="67">
        <v>-0.10624302065885</v>
      </c>
      <c r="F18" s="12">
        <v>-4.4930737487371697E-2</v>
      </c>
      <c r="G18" s="13">
        <v>1.4979249149128401E-2</v>
      </c>
      <c r="H18" s="13">
        <v>1.37437307049304E-2</v>
      </c>
      <c r="I18" s="14">
        <v>2.56875772558714E-2</v>
      </c>
      <c r="J18" s="65">
        <v>6.0900000000000003E-2</v>
      </c>
    </row>
    <row r="19" spans="1:10" x14ac:dyDescent="0.15">
      <c r="A19" s="31">
        <v>2016</v>
      </c>
      <c r="B19" s="19">
        <v>-2.26057995673788E-2</v>
      </c>
      <c r="C19" s="20">
        <v>-2.5890053906759199E-2</v>
      </c>
      <c r="D19" s="20">
        <v>-3.8607391311227202E-2</v>
      </c>
      <c r="E19" s="20">
        <v>8.3214571579173502E-2</v>
      </c>
      <c r="F19" s="19">
        <v>-2.37373827921922E-3</v>
      </c>
      <c r="G19" s="20">
        <v>3.6747896194437399E-2</v>
      </c>
      <c r="H19" s="20">
        <v>-5.7826364087050698E-2</v>
      </c>
      <c r="I19" s="21">
        <v>-3.7790813070442401E-2</v>
      </c>
      <c r="J19" s="68">
        <v>3.1800000000000002E-2</v>
      </c>
    </row>
    <row r="20" spans="1:10" x14ac:dyDescent="0.15">
      <c r="A20" s="76"/>
      <c r="B20" s="13"/>
      <c r="C20" s="13"/>
      <c r="D20" s="13"/>
      <c r="E20" s="13"/>
      <c r="F20" s="13"/>
      <c r="G20" s="13"/>
      <c r="H20" s="13"/>
      <c r="I20" s="13"/>
      <c r="J20" s="67"/>
    </row>
    <row r="21" spans="1:10" ht="28" x14ac:dyDescent="0.15">
      <c r="A21" s="53" t="s">
        <v>28</v>
      </c>
      <c r="B21" s="290">
        <f>CORREL($J$6:$J$19,B6:B19)</f>
        <v>-0.80872310494669197</v>
      </c>
      <c r="C21" s="288">
        <f>CORREL($J$6:$J$19,C6:C19)</f>
        <v>-6.4059430554603752E-2</v>
      </c>
      <c r="D21" s="288">
        <f>CORREL($J$6:$J$19,D6:D19)</f>
        <v>-0.1367989993197827</v>
      </c>
      <c r="E21" s="289">
        <f>CORREL($J$6:$J$19,E6:E19)</f>
        <v>0.26221585695072902</v>
      </c>
      <c r="F21" s="288">
        <f>CORREL($J$9:$J$19,F9:F19)</f>
        <v>-0.17167726883234738</v>
      </c>
      <c r="G21" s="288">
        <f>CORREL($J$9:$J$19,G9:G19)</f>
        <v>0.45462911470939982</v>
      </c>
      <c r="H21" s="288">
        <f>CORREL($J$9:$J$19,H9:H19)</f>
        <v>-0.25285821016137994</v>
      </c>
      <c r="I21" s="289">
        <f>CORREL($J$9:$J$19,I9:I19)</f>
        <v>0.26611464704670323</v>
      </c>
      <c r="J21" s="67"/>
    </row>
    <row r="22" spans="1:10" x14ac:dyDescent="0.15">
      <c r="A22" s="54" t="s">
        <v>29</v>
      </c>
      <c r="B22" s="291">
        <f>B21*(12/(1-(B21^2)))^0.5</f>
        <v>-4.7629187618376667</v>
      </c>
      <c r="C22" s="70">
        <f>C21*(12/(1-(C21^2)))^0.5</f>
        <v>-0.22236509576664276</v>
      </c>
      <c r="D22" s="70">
        <f>D21*(12/(1-(D21^2)))^0.5</f>
        <v>-0.47838299634962556</v>
      </c>
      <c r="E22" s="71">
        <f>E21*(12/(1-(E21^2)))^0.5</f>
        <v>0.94127841529771883</v>
      </c>
      <c r="F22" s="70">
        <f>F21*(9/(1-(F21^2)))^0.5</f>
        <v>-0.52279359512311985</v>
      </c>
      <c r="G22" s="70">
        <f>G21*(9/(1-(G21^2)))^0.5</f>
        <v>1.5312862642475846</v>
      </c>
      <c r="H22" s="70">
        <f>H21*(9/(1-(H21^2)))^0.5</f>
        <v>-0.7840537536142641</v>
      </c>
      <c r="I22" s="71">
        <f>I21*(9/(1-(I21^2)))^0.5</f>
        <v>0.8282079731938663</v>
      </c>
      <c r="J22" s="67"/>
    </row>
    <row r="23" spans="1:10" x14ac:dyDescent="0.15">
      <c r="A23"/>
      <c r="B23" s="67"/>
      <c r="C23" s="67"/>
      <c r="D23" s="67"/>
      <c r="E23" s="67"/>
      <c r="F23" s="67"/>
      <c r="G23" s="67"/>
      <c r="H23" s="67"/>
      <c r="I23" s="67"/>
      <c r="J23" s="67"/>
    </row>
    <row r="24" spans="1:10" ht="28" x14ac:dyDescent="0.15">
      <c r="A24" s="53" t="s">
        <v>30</v>
      </c>
      <c r="B24" s="290">
        <f>CORREL($J$6:$J$18,B7:B19)</f>
        <v>-1.7970897189043336E-2</v>
      </c>
      <c r="C24" s="288">
        <f>CORREL($J$6:$J$18,C7:C19)</f>
        <v>0.65270494878047314</v>
      </c>
      <c r="D24" s="288">
        <f>CORREL($J$6:$J$18,D7:D19)</f>
        <v>7.6403957376450102E-2</v>
      </c>
      <c r="E24" s="289">
        <f>CORREL($J$6:$J$18,E7:E19)</f>
        <v>-5.5752733381134643E-2</v>
      </c>
      <c r="F24" s="288">
        <f>CORREL($J$9:$J$18,F10:F19)</f>
        <v>0.48475505922437612</v>
      </c>
      <c r="G24" s="288">
        <f>CORREL($J$9:$J$18,G10:G19)</f>
        <v>0.17577713402671419</v>
      </c>
      <c r="H24" s="288">
        <f>CORREL($J$9:$J$18,H10:H19)</f>
        <v>0.3822928581267549</v>
      </c>
      <c r="I24" s="289">
        <f>CORREL($J$9:$J$18,I10:I19)</f>
        <v>0.18102144355646116</v>
      </c>
      <c r="J24" s="67"/>
    </row>
    <row r="25" spans="1:10" x14ac:dyDescent="0.15">
      <c r="A25" s="54" t="s">
        <v>29</v>
      </c>
      <c r="B25" s="291">
        <f>B24*(11/(1-(B24^2)))^0.5</f>
        <v>-5.9612349897384717E-2</v>
      </c>
      <c r="C25" s="70">
        <f>C24*(11/(1-(C24^2)))^0.5</f>
        <v>2.8573687249241759</v>
      </c>
      <c r="D25" s="70">
        <f>D24*(11/(1-(D24^2)))^0.5</f>
        <v>0.25414614213409215</v>
      </c>
      <c r="E25" s="71">
        <f>E24*(11/(1-(E24^2)))^0.5</f>
        <v>-0.18519895486881871</v>
      </c>
      <c r="F25" s="70">
        <f>F24*(8/(1-(F24^2)))^0.5</f>
        <v>1.5675921099513417</v>
      </c>
      <c r="G25" s="70">
        <f>G24*(8/(1-(G24^2)))^0.5</f>
        <v>0.50503623456785007</v>
      </c>
      <c r="H25" s="70">
        <f>H24*(8/(1-(H24^2)))^0.5</f>
        <v>1.1701723577760827</v>
      </c>
      <c r="I25" s="71">
        <f>I24*(8/(1-(I24^2)))^0.5</f>
        <v>0.52060682884430554</v>
      </c>
      <c r="J25" s="67"/>
    </row>
    <row r="26" spans="1:10" x14ac:dyDescent="0.15">
      <c r="A26"/>
      <c r="B26" s="67"/>
      <c r="C26" s="67"/>
      <c r="D26" s="67"/>
      <c r="E26" s="67"/>
      <c r="F26" s="67"/>
      <c r="G26" s="67"/>
      <c r="H26" s="67"/>
      <c r="I26" s="67"/>
      <c r="J26" s="67"/>
    </row>
    <row r="27" spans="1:10" ht="28" x14ac:dyDescent="0.15">
      <c r="A27" s="53" t="s">
        <v>31</v>
      </c>
      <c r="B27" s="290">
        <f>CORREL($J$7:$J$19,B6:B18)</f>
        <v>-0.42116478275537017</v>
      </c>
      <c r="C27" s="288">
        <f>CORREL($J$7:$J$19,C6:C18)</f>
        <v>-0.2390084807946101</v>
      </c>
      <c r="D27" s="288">
        <f>CORREL($J$7:$J$19,D6:D18)</f>
        <v>-7.4099940096030034E-2</v>
      </c>
      <c r="E27" s="289">
        <f>CORREL($J$7:$J$19,E6:E18)</f>
        <v>-0.327483245681357</v>
      </c>
      <c r="F27" s="288">
        <f>CORREL($J$10:$J$19,F9:F18)</f>
        <v>-0.79065739203300445</v>
      </c>
      <c r="G27" s="288">
        <f>CORREL($J$10:$J$19,G9:G18)</f>
        <v>0.12095547696587217</v>
      </c>
      <c r="H27" s="288">
        <f>CORREL($J$10:$J$19,H9:H18)</f>
        <v>-0.42793479524412648</v>
      </c>
      <c r="I27" s="289">
        <f>CORREL($J$10:$J$19,I9:I18)</f>
        <v>-0.23536462841293082</v>
      </c>
      <c r="J27" s="67"/>
    </row>
    <row r="28" spans="1:10" x14ac:dyDescent="0.15">
      <c r="A28" s="54" t="s">
        <v>29</v>
      </c>
      <c r="B28" s="291">
        <f>B27*(11/(1-(B27^2)))^0.5</f>
        <v>-1.5400992161615314</v>
      </c>
      <c r="C28" s="70">
        <f>C27*(11/(1-(C27^2)))^0.5</f>
        <v>-0.81636167111922786</v>
      </c>
      <c r="D28" s="70">
        <f>D27*(11/(1-(D27^2)))^0.5</f>
        <v>-0.24643920390733273</v>
      </c>
      <c r="E28" s="71">
        <f>E27*(11/(1-(E27^2)))^0.5</f>
        <v>-1.1495274599911323</v>
      </c>
      <c r="F28" s="70">
        <f>F27*(8/(1-(F27^2)))^0.5</f>
        <v>-3.6525676137769634</v>
      </c>
      <c r="G28" s="70">
        <f>G27*(8/(1-(G27^2)))^0.5</f>
        <v>0.34464415228228246</v>
      </c>
      <c r="H28" s="70">
        <f>H27*(8/(1-(H27^2)))^0.5</f>
        <v>-1.3392006116995558</v>
      </c>
      <c r="I28" s="71">
        <f>I27*(8/(1-(I27^2)))^0.5</f>
        <v>-0.68495401544622514</v>
      </c>
      <c r="J28" s="67"/>
    </row>
  </sheetData>
  <mergeCells count="3">
    <mergeCell ref="B2:I2"/>
    <mergeCell ref="B3:E3"/>
    <mergeCell ref="F3:I3"/>
  </mergeCells>
  <pageMargins left="0.78749999999999998" right="0.78749999999999998" top="1.05277777777778" bottom="1.05277777777778" header="0.78749999999999998" footer="0.78749999999999998"/>
  <pageSetup paperSize="0" scale="0" firstPageNumber="0" orientation="portrait" usePrinterDefaults="0" horizontalDpi="0" verticalDpi="0" copies="0"/>
  <headerFooter>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FBFBF"/>
  </sheetPr>
  <dimension ref="A1:AMJ36"/>
  <sheetViews>
    <sheetView showGridLines="0" workbookViewId="0"/>
  </sheetViews>
  <sheetFormatPr baseColWidth="10" defaultColWidth="8.83203125" defaultRowHeight="14" x14ac:dyDescent="0.15"/>
  <cols>
    <col min="1" max="2" width="16.83203125" style="44" customWidth="1"/>
    <col min="3" max="11" width="16.83203125" style="69" customWidth="1"/>
    <col min="12" max="16" width="16.83203125" style="44" customWidth="1"/>
    <col min="17" max="1024" width="8.83203125" style="44"/>
  </cols>
  <sheetData>
    <row r="1" spans="1:1024" x14ac:dyDescent="0.15">
      <c r="A1" s="4" t="s">
        <v>34</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3" spans="1:1024" s="82" customFormat="1" ht="40" customHeight="1" x14ac:dyDescent="0.15">
      <c r="A3" s="77" t="s">
        <v>38</v>
      </c>
      <c r="B3" s="78" t="s">
        <v>4</v>
      </c>
      <c r="C3" s="79" t="s">
        <v>39</v>
      </c>
      <c r="D3" s="79" t="s">
        <v>40</v>
      </c>
      <c r="E3" s="79" t="s">
        <v>41</v>
      </c>
      <c r="F3" s="79" t="s">
        <v>42</v>
      </c>
      <c r="G3" s="79" t="s">
        <v>43</v>
      </c>
      <c r="H3" s="79" t="s">
        <v>44</v>
      </c>
      <c r="I3" s="79" t="s">
        <v>45</v>
      </c>
      <c r="J3" s="80" t="s">
        <v>46</v>
      </c>
      <c r="K3" s="81"/>
      <c r="M3" s="83" t="s">
        <v>47</v>
      </c>
      <c r="N3" s="79" t="s">
        <v>48</v>
      </c>
      <c r="O3" s="80" t="s">
        <v>49</v>
      </c>
    </row>
    <row r="4" spans="1:1024" x14ac:dyDescent="0.15">
      <c r="A4"/>
      <c r="B4" s="84">
        <v>2002</v>
      </c>
      <c r="C4" s="292">
        <v>2016.835</v>
      </c>
      <c r="D4" s="292">
        <v>1453.5696</v>
      </c>
      <c r="E4" s="292">
        <v>5981.8549000000003</v>
      </c>
      <c r="F4" s="292">
        <v>3990.0608999999999</v>
      </c>
      <c r="G4" s="292">
        <v>5516.4571999999998</v>
      </c>
      <c r="H4" s="292">
        <v>9086.2932999999994</v>
      </c>
      <c r="I4" s="292">
        <v>3550.5061999999998</v>
      </c>
      <c r="J4" s="293"/>
      <c r="K4"/>
      <c r="L4"/>
      <c r="M4" s="87">
        <f t="shared" ref="M4:M18" si="0">C4/G4</f>
        <v>0.36560330786215472</v>
      </c>
      <c r="N4" s="85"/>
      <c r="O4" s="86">
        <f t="shared" ref="O4:O18" si="1">D4/I4</f>
        <v>0.40939784867859125</v>
      </c>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x14ac:dyDescent="0.15">
      <c r="A5"/>
      <c r="B5" s="84">
        <v>2003</v>
      </c>
      <c r="C5" s="292">
        <v>1998.8106</v>
      </c>
      <c r="D5" s="292">
        <f>(D4+D6)/2</f>
        <v>1493.6982</v>
      </c>
      <c r="E5" s="292">
        <v>6233.9508999999998</v>
      </c>
      <c r="F5" s="292">
        <v>4338.1381000000001</v>
      </c>
      <c r="G5" s="292">
        <v>6283.3489</v>
      </c>
      <c r="H5" s="292">
        <v>8429.3575999999994</v>
      </c>
      <c r="I5" s="292">
        <v>4143.2057999999997</v>
      </c>
      <c r="J5" s="293"/>
      <c r="K5"/>
      <c r="L5"/>
      <c r="M5" s="87">
        <f t="shared" si="0"/>
        <v>0.31811230472972779</v>
      </c>
      <c r="N5" s="85"/>
      <c r="O5" s="86">
        <f t="shared" si="1"/>
        <v>0.36051750072371497</v>
      </c>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x14ac:dyDescent="0.15">
      <c r="A6"/>
      <c r="B6" s="84">
        <v>2004</v>
      </c>
      <c r="C6" s="292">
        <v>2247.6051000000002</v>
      </c>
      <c r="D6" s="292">
        <v>1533.8268</v>
      </c>
      <c r="E6" s="292">
        <v>6746.7937000000002</v>
      </c>
      <c r="F6" s="292">
        <v>4751.8717999999999</v>
      </c>
      <c r="G6" s="292">
        <v>6986.6696000000002</v>
      </c>
      <c r="H6" s="292">
        <v>8185.4363999999996</v>
      </c>
      <c r="I6" s="292">
        <v>4539.5045</v>
      </c>
      <c r="J6" s="293"/>
      <c r="K6"/>
      <c r="L6"/>
      <c r="M6" s="87">
        <f t="shared" si="0"/>
        <v>0.32169906817978056</v>
      </c>
      <c r="N6" s="85"/>
      <c r="O6" s="86">
        <f t="shared" si="1"/>
        <v>0.33788418978326823</v>
      </c>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x14ac:dyDescent="0.15">
      <c r="A7"/>
      <c r="B7" s="84">
        <v>2005</v>
      </c>
      <c r="C7" s="292">
        <v>2377.1113999999998</v>
      </c>
      <c r="D7" s="292">
        <v>1731.8820000000001</v>
      </c>
      <c r="E7" s="292">
        <v>7261.3927000000003</v>
      </c>
      <c r="F7" s="292">
        <v>5059.9606999999996</v>
      </c>
      <c r="G7" s="292">
        <v>7472.7927</v>
      </c>
      <c r="H7" s="292">
        <v>7728.0205999999998</v>
      </c>
      <c r="I7" s="292">
        <v>4787.3074999999999</v>
      </c>
      <c r="J7" s="293">
        <v>2116.92</v>
      </c>
      <c r="K7"/>
      <c r="L7"/>
      <c r="M7" s="87">
        <f t="shared" si="0"/>
        <v>0.31810214673826021</v>
      </c>
      <c r="N7" s="85">
        <f t="shared" ref="N7:N18" si="2">J7/G7</f>
        <v>0.28328365110409126</v>
      </c>
      <c r="O7" s="86">
        <f t="shared" si="1"/>
        <v>0.36176535557826611</v>
      </c>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x14ac:dyDescent="0.15">
      <c r="A8"/>
      <c r="B8" s="84">
        <v>2006</v>
      </c>
      <c r="C8" s="292">
        <v>2554.1819999999998</v>
      </c>
      <c r="D8" s="292">
        <v>1908.8184000000001</v>
      </c>
      <c r="E8" s="292">
        <v>7882.7046</v>
      </c>
      <c r="F8" s="292">
        <v>5366.4881999999998</v>
      </c>
      <c r="G8" s="292">
        <v>7883.6706999999997</v>
      </c>
      <c r="H8" s="292">
        <v>8378.5434999999998</v>
      </c>
      <c r="I8" s="292">
        <v>4909.2183999999997</v>
      </c>
      <c r="J8" s="293">
        <v>2263.25</v>
      </c>
      <c r="K8"/>
      <c r="L8"/>
      <c r="M8" s="87">
        <f t="shared" si="0"/>
        <v>0.32398385183693679</v>
      </c>
      <c r="N8" s="85">
        <f t="shared" si="2"/>
        <v>0.28708073765688868</v>
      </c>
      <c r="O8" s="86">
        <f t="shared" si="1"/>
        <v>0.38882327989319038</v>
      </c>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x14ac:dyDescent="0.15">
      <c r="A9"/>
      <c r="B9" s="84">
        <v>2007</v>
      </c>
      <c r="C9" s="292">
        <v>2566.3474000000001</v>
      </c>
      <c r="D9" s="292">
        <v>1853.5727999999999</v>
      </c>
      <c r="E9" s="292">
        <v>8393.3714</v>
      </c>
      <c r="F9" s="292">
        <v>5739.7191000000003</v>
      </c>
      <c r="G9" s="292">
        <v>8017.2096000000001</v>
      </c>
      <c r="H9" s="292">
        <v>7705.4552000000003</v>
      </c>
      <c r="I9" s="292">
        <v>5021.6116000000002</v>
      </c>
      <c r="J9" s="293">
        <v>2354.9899999999998</v>
      </c>
      <c r="K9"/>
      <c r="L9"/>
      <c r="M9" s="87">
        <f t="shared" si="0"/>
        <v>0.32010481552085157</v>
      </c>
      <c r="N9" s="85">
        <f t="shared" si="2"/>
        <v>0.2937418525268442</v>
      </c>
      <c r="O9" s="86">
        <f t="shared" si="1"/>
        <v>0.36911910909238776</v>
      </c>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x14ac:dyDescent="0.15">
      <c r="A10"/>
      <c r="B10" s="84">
        <v>2008</v>
      </c>
      <c r="C10" s="292">
        <v>2762.3222999999998</v>
      </c>
      <c r="D10" s="292">
        <v>2139.2352000000001</v>
      </c>
      <c r="E10" s="292">
        <v>8355.4421000000002</v>
      </c>
      <c r="F10" s="292">
        <v>5647.9557000000004</v>
      </c>
      <c r="G10" s="292">
        <v>8131.4817999999996</v>
      </c>
      <c r="H10" s="292">
        <v>7396.6405999999997</v>
      </c>
      <c r="I10" s="292">
        <v>5010.0199000000002</v>
      </c>
      <c r="J10" s="293">
        <v>2336.46</v>
      </c>
      <c r="K10"/>
      <c r="L10"/>
      <c r="M10" s="87">
        <f t="shared" si="0"/>
        <v>0.33970712447514795</v>
      </c>
      <c r="N10" s="85">
        <f t="shared" si="2"/>
        <v>0.28733508325628915</v>
      </c>
      <c r="O10" s="86">
        <f t="shared" si="1"/>
        <v>0.42699135785867837</v>
      </c>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x14ac:dyDescent="0.15">
      <c r="A11"/>
      <c r="B11" s="84">
        <v>2009</v>
      </c>
      <c r="C11" s="292">
        <v>2816.4252000000001</v>
      </c>
      <c r="D11" s="292">
        <v>2104.29</v>
      </c>
      <c r="E11" s="292">
        <v>7853.2133000000003</v>
      </c>
      <c r="F11" s="292">
        <v>5443.4957999999997</v>
      </c>
      <c r="G11" s="292">
        <v>7570.5401000000002</v>
      </c>
      <c r="H11" s="292">
        <v>8065.5223999999998</v>
      </c>
      <c r="I11" s="292">
        <v>4693.4553999999998</v>
      </c>
      <c r="J11" s="293">
        <v>2417.23</v>
      </c>
      <c r="K11"/>
      <c r="L11"/>
      <c r="M11" s="87">
        <f t="shared" si="0"/>
        <v>0.37202434209416579</v>
      </c>
      <c r="N11" s="85">
        <f t="shared" si="2"/>
        <v>0.31929426012815121</v>
      </c>
      <c r="O11" s="86">
        <f t="shared" si="1"/>
        <v>0.44834558351188336</v>
      </c>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x14ac:dyDescent="0.15">
      <c r="A12"/>
      <c r="B12" s="84">
        <v>2010</v>
      </c>
      <c r="C12" s="292">
        <v>2829.3984999999998</v>
      </c>
      <c r="D12" s="292">
        <v>2143.4340000000002</v>
      </c>
      <c r="E12" s="292">
        <v>8391.2720000000008</v>
      </c>
      <c r="F12" s="292">
        <v>5719.1178</v>
      </c>
      <c r="G12" s="292">
        <v>8147.4853000000003</v>
      </c>
      <c r="H12" s="292">
        <v>8423.5054</v>
      </c>
      <c r="I12" s="292">
        <v>5137.4929000000002</v>
      </c>
      <c r="J12" s="293">
        <v>2534.16</v>
      </c>
      <c r="K12"/>
      <c r="L12"/>
      <c r="M12" s="87">
        <f t="shared" si="0"/>
        <v>0.34727261183275776</v>
      </c>
      <c r="N12" s="85">
        <f t="shared" si="2"/>
        <v>0.31103584807940676</v>
      </c>
      <c r="O12" s="86">
        <f t="shared" si="1"/>
        <v>0.41721400724466212</v>
      </c>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x14ac:dyDescent="0.15">
      <c r="A13"/>
      <c r="B13" s="84">
        <v>2011</v>
      </c>
      <c r="C13" s="292">
        <v>3119.5279999999998</v>
      </c>
      <c r="D13" s="292">
        <v>2327.6471999999999</v>
      </c>
      <c r="E13" s="292">
        <v>9187.9822000000004</v>
      </c>
      <c r="F13" s="292">
        <v>6068.8033999999998</v>
      </c>
      <c r="G13" s="292">
        <v>8736.9766</v>
      </c>
      <c r="H13" s="292">
        <v>9585.2319000000007</v>
      </c>
      <c r="I13" s="292">
        <v>5518.8994000000002</v>
      </c>
      <c r="J13" s="293">
        <v>2539.0300000000002</v>
      </c>
      <c r="K13"/>
      <c r="L13"/>
      <c r="M13" s="87">
        <f t="shared" si="0"/>
        <v>0.35704891323618743</v>
      </c>
      <c r="N13" s="85">
        <f t="shared" si="2"/>
        <v>0.29060739386666096</v>
      </c>
      <c r="O13" s="86">
        <f t="shared" si="1"/>
        <v>0.42175930947391427</v>
      </c>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x14ac:dyDescent="0.15">
      <c r="A14"/>
      <c r="B14" s="84">
        <v>2012</v>
      </c>
      <c r="C14" s="292">
        <v>3301.8737999999998</v>
      </c>
      <c r="D14" s="292">
        <v>2551.9920000000002</v>
      </c>
      <c r="E14" s="292">
        <v>9506.1301000000003</v>
      </c>
      <c r="F14" s="292">
        <v>5963.68</v>
      </c>
      <c r="G14" s="292">
        <v>9119.4966999999997</v>
      </c>
      <c r="H14" s="292">
        <v>10045.772000000001</v>
      </c>
      <c r="I14" s="292">
        <v>5688.1993000000002</v>
      </c>
      <c r="J14" s="293">
        <v>2728.58</v>
      </c>
      <c r="K14"/>
      <c r="L14"/>
      <c r="M14" s="87">
        <f t="shared" si="0"/>
        <v>0.36206754699521959</v>
      </c>
      <c r="N14" s="85">
        <f t="shared" si="2"/>
        <v>0.2992029154415945</v>
      </c>
      <c r="O14" s="86">
        <f t="shared" si="1"/>
        <v>0.44864672726920807</v>
      </c>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x14ac:dyDescent="0.15">
      <c r="A15"/>
      <c r="B15" s="84">
        <v>2013</v>
      </c>
      <c r="C15" s="292">
        <v>3284.2550999999999</v>
      </c>
      <c r="D15" s="292">
        <v>2511.2784000000001</v>
      </c>
      <c r="E15" s="292">
        <v>10112.616</v>
      </c>
      <c r="F15" s="292">
        <v>6131.3005000000003</v>
      </c>
      <c r="G15" s="292">
        <v>9632.3500999999997</v>
      </c>
      <c r="H15" s="292">
        <v>10616.21</v>
      </c>
      <c r="I15" s="292">
        <v>5963.1939000000002</v>
      </c>
      <c r="J15" s="293">
        <v>2838.22</v>
      </c>
      <c r="K15"/>
      <c r="L15"/>
      <c r="M15" s="87">
        <f t="shared" si="0"/>
        <v>0.34096093537962247</v>
      </c>
      <c r="N15" s="85">
        <f t="shared" si="2"/>
        <v>0.29465498767533377</v>
      </c>
      <c r="O15" s="86">
        <f t="shared" si="1"/>
        <v>0.42112975732685803</v>
      </c>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x14ac:dyDescent="0.15">
      <c r="A16"/>
      <c r="B16" s="84">
        <v>2014</v>
      </c>
      <c r="C16" s="292">
        <v>3387.2543999999998</v>
      </c>
      <c r="D16" s="292">
        <v>2547.1727999999998</v>
      </c>
      <c r="E16" s="292">
        <v>10494.384</v>
      </c>
      <c r="F16" s="292">
        <v>6999.3680999999997</v>
      </c>
      <c r="G16" s="292">
        <v>9897.5786000000007</v>
      </c>
      <c r="H16" s="292">
        <v>11933.953</v>
      </c>
      <c r="I16" s="292">
        <v>6013.8222999999998</v>
      </c>
      <c r="J16" s="293">
        <v>3005.12</v>
      </c>
      <c r="K16"/>
      <c r="L16"/>
      <c r="M16" s="87">
        <f t="shared" si="0"/>
        <v>0.34223061385943421</v>
      </c>
      <c r="N16" s="85">
        <f t="shared" si="2"/>
        <v>0.30362173633054046</v>
      </c>
      <c r="O16" s="86">
        <f t="shared" si="1"/>
        <v>0.42355305377081059</v>
      </c>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x14ac:dyDescent="0.15">
      <c r="A17"/>
      <c r="B17" s="84">
        <v>2015</v>
      </c>
      <c r="C17" s="292">
        <v>3335.2865999999999</v>
      </c>
      <c r="D17" s="292">
        <v>2489.4708000000001</v>
      </c>
      <c r="E17" s="292">
        <v>10985.289000000001</v>
      </c>
      <c r="F17" s="292">
        <v>7842.7927</v>
      </c>
      <c r="G17" s="292">
        <v>10240.276</v>
      </c>
      <c r="H17" s="292">
        <v>14007.129000000001</v>
      </c>
      <c r="I17" s="292">
        <v>6181.8738000000003</v>
      </c>
      <c r="J17" s="293">
        <v>3304.5</v>
      </c>
      <c r="K17"/>
      <c r="L17"/>
      <c r="M17" s="87">
        <f t="shared" si="0"/>
        <v>0.32570280332287921</v>
      </c>
      <c r="N17" s="85">
        <f t="shared" si="2"/>
        <v>0.32269638044912069</v>
      </c>
      <c r="O17" s="86">
        <f t="shared" si="1"/>
        <v>0.40270488860513459</v>
      </c>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x14ac:dyDescent="0.15">
      <c r="A18"/>
      <c r="B18" s="88">
        <v>2016</v>
      </c>
      <c r="C18" s="294">
        <v>3528.4457000000002</v>
      </c>
      <c r="D18" s="294">
        <v>2613.4427999999998</v>
      </c>
      <c r="E18" s="294">
        <v>11182.541999999999</v>
      </c>
      <c r="F18" s="294">
        <v>8474.0331999999999</v>
      </c>
      <c r="G18" s="294">
        <v>10359.731</v>
      </c>
      <c r="H18" s="294">
        <v>14435.862999999999</v>
      </c>
      <c r="I18" s="294">
        <v>6197.5816000000004</v>
      </c>
      <c r="J18" s="295">
        <v>3442.54</v>
      </c>
      <c r="K18"/>
      <c r="L18"/>
      <c r="M18" s="91">
        <f t="shared" si="0"/>
        <v>0.3405924053433434</v>
      </c>
      <c r="N18" s="89">
        <f t="shared" si="2"/>
        <v>0.33230013404788211</v>
      </c>
      <c r="O18" s="90">
        <f t="shared" si="1"/>
        <v>0.42168751759557305</v>
      </c>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x14ac:dyDescent="0.15">
      <c r="A19"/>
      <c r="B19" s="92"/>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x14ac:dyDescent="0.15">
      <c r="A20"/>
      <c r="B20" s="92"/>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s="82" customFormat="1" ht="42" x14ac:dyDescent="0.15">
      <c r="A21" s="77" t="s">
        <v>50</v>
      </c>
      <c r="B21" s="78" t="s">
        <v>4</v>
      </c>
      <c r="C21" s="79" t="s">
        <v>51</v>
      </c>
      <c r="D21" s="79" t="s">
        <v>40</v>
      </c>
      <c r="E21" s="79" t="s">
        <v>41</v>
      </c>
      <c r="F21" s="79" t="s">
        <v>42</v>
      </c>
      <c r="G21" s="79" t="s">
        <v>43</v>
      </c>
      <c r="H21" s="79" t="s">
        <v>44</v>
      </c>
      <c r="I21" s="79" t="s">
        <v>45</v>
      </c>
      <c r="J21" s="79" t="s">
        <v>46</v>
      </c>
      <c r="K21" s="93" t="s">
        <v>52</v>
      </c>
    </row>
    <row r="22" spans="1:1024" x14ac:dyDescent="0.15">
      <c r="B22" s="84">
        <v>2002</v>
      </c>
      <c r="C22" s="85"/>
      <c r="D22" s="85"/>
      <c r="E22" s="85"/>
      <c r="F22" s="85"/>
      <c r="G22" s="85"/>
      <c r="H22" s="85"/>
      <c r="I22" s="85"/>
      <c r="J22" s="85"/>
      <c r="K22" s="94"/>
    </row>
    <row r="23" spans="1:1024" x14ac:dyDescent="0.15">
      <c r="B23" s="84">
        <v>2003</v>
      </c>
      <c r="C23" s="85">
        <f t="shared" ref="C23:I36" si="3">LN(C5/C$4)</f>
        <v>-8.9771473097440945E-3</v>
      </c>
      <c r="D23" s="85">
        <f t="shared" si="3"/>
        <v>2.723273398483024E-2</v>
      </c>
      <c r="E23" s="85">
        <f t="shared" si="3"/>
        <v>4.1279601339216793E-2</v>
      </c>
      <c r="F23" s="85">
        <f t="shared" si="3"/>
        <v>8.3638752901755709E-2</v>
      </c>
      <c r="G23" s="85">
        <f t="shared" si="3"/>
        <v>0.13016726003085019</v>
      </c>
      <c r="H23" s="85">
        <f t="shared" si="3"/>
        <v>-7.5046482170768106E-2</v>
      </c>
      <c r="I23" s="85">
        <f t="shared" si="3"/>
        <v>0.15437965113930086</v>
      </c>
      <c r="J23" s="85"/>
      <c r="K23" s="94"/>
    </row>
    <row r="24" spans="1:1024" x14ac:dyDescent="0.15">
      <c r="B24" s="84">
        <v>2004</v>
      </c>
      <c r="C24" s="85">
        <f t="shared" si="3"/>
        <v>0.10833579837485373</v>
      </c>
      <c r="D24" s="85">
        <f t="shared" si="3"/>
        <v>5.3743464851692846E-2</v>
      </c>
      <c r="E24" s="85">
        <f t="shared" si="3"/>
        <v>0.12033668081334005</v>
      </c>
      <c r="F24" s="85">
        <f t="shared" si="3"/>
        <v>0.17473210963876384</v>
      </c>
      <c r="G24" s="85">
        <f t="shared" si="3"/>
        <v>0.23626814798639995</v>
      </c>
      <c r="H24" s="85">
        <f t="shared" si="3"/>
        <v>-0.1044105208024754</v>
      </c>
      <c r="I24" s="85">
        <f t="shared" si="3"/>
        <v>0.24572768025637323</v>
      </c>
      <c r="J24" s="85"/>
      <c r="K24" s="94"/>
    </row>
    <row r="25" spans="1:1024" x14ac:dyDescent="0.15">
      <c r="B25" s="84">
        <v>2005</v>
      </c>
      <c r="C25" s="85">
        <f t="shared" si="3"/>
        <v>0.16435660211160869</v>
      </c>
      <c r="D25" s="85">
        <f t="shared" si="3"/>
        <v>0.17518635420178497</v>
      </c>
      <c r="E25" s="85">
        <f t="shared" si="3"/>
        <v>0.19384093858329668</v>
      </c>
      <c r="F25" s="85">
        <f t="shared" si="3"/>
        <v>0.23755222252760735</v>
      </c>
      <c r="G25" s="85">
        <f t="shared" si="3"/>
        <v>0.30353294205431536</v>
      </c>
      <c r="H25" s="85">
        <f t="shared" si="3"/>
        <v>-0.16191428470950855</v>
      </c>
      <c r="I25" s="85">
        <f t="shared" si="3"/>
        <v>0.2988779599496697</v>
      </c>
      <c r="J25" s="85"/>
      <c r="K25" s="94"/>
    </row>
    <row r="26" spans="1:1024" x14ac:dyDescent="0.15">
      <c r="B26" s="84">
        <v>2006</v>
      </c>
      <c r="C26" s="85">
        <f t="shared" si="3"/>
        <v>0.23620256487333893</v>
      </c>
      <c r="D26" s="85">
        <f t="shared" si="3"/>
        <v>0.27246208759188234</v>
      </c>
      <c r="E26" s="85">
        <f t="shared" si="3"/>
        <v>0.2759403645204474</v>
      </c>
      <c r="F26" s="85">
        <f t="shared" si="3"/>
        <v>0.29636723416778804</v>
      </c>
      <c r="G26" s="85">
        <f t="shared" si="3"/>
        <v>0.3570577776345879</v>
      </c>
      <c r="H26" s="85">
        <f t="shared" si="3"/>
        <v>-8.1092954542360318E-2</v>
      </c>
      <c r="I26" s="85">
        <f t="shared" si="3"/>
        <v>0.32402455892763837</v>
      </c>
      <c r="J26" s="85">
        <f t="shared" ref="J26:J36" si="4">LN(J8/J$7)</f>
        <v>6.6839631259234908E-2</v>
      </c>
      <c r="K26" s="94">
        <f t="shared" ref="K26:K36" si="5">J26+$G$25</f>
        <v>0.37037257331355028</v>
      </c>
    </row>
    <row r="27" spans="1:1024" x14ac:dyDescent="0.15">
      <c r="B27" s="84">
        <v>2007</v>
      </c>
      <c r="C27" s="85">
        <f t="shared" si="3"/>
        <v>0.24095419187860539</v>
      </c>
      <c r="D27" s="85">
        <f t="shared" si="3"/>
        <v>0.24309269559346222</v>
      </c>
      <c r="E27" s="85">
        <f t="shared" si="3"/>
        <v>0.33871157147138492</v>
      </c>
      <c r="F27" s="85">
        <f t="shared" si="3"/>
        <v>0.36360377790859122</v>
      </c>
      <c r="G27" s="85">
        <f t="shared" si="3"/>
        <v>0.37385458851654124</v>
      </c>
      <c r="H27" s="85">
        <f t="shared" si="3"/>
        <v>-0.16483850170018924</v>
      </c>
      <c r="I27" s="85">
        <f t="shared" si="3"/>
        <v>0.34666073316781587</v>
      </c>
      <c r="J27" s="85">
        <f t="shared" si="4"/>
        <v>0.10657427906068666</v>
      </c>
      <c r="K27" s="94">
        <f t="shared" si="5"/>
        <v>0.41010722111500203</v>
      </c>
    </row>
    <row r="28" spans="1:1024" x14ac:dyDescent="0.15">
      <c r="B28" s="84">
        <v>2008</v>
      </c>
      <c r="C28" s="85">
        <f t="shared" si="3"/>
        <v>0.31454228801751921</v>
      </c>
      <c r="D28" s="85">
        <f t="shared" si="3"/>
        <v>0.38642605769230665</v>
      </c>
      <c r="E28" s="85">
        <f t="shared" si="3"/>
        <v>0.33418237125800582</v>
      </c>
      <c r="F28" s="85">
        <f t="shared" si="3"/>
        <v>0.34748716273257541</v>
      </c>
      <c r="G28" s="85">
        <f t="shared" si="3"/>
        <v>0.38800732752885636</v>
      </c>
      <c r="H28" s="85">
        <f t="shared" si="3"/>
        <v>-0.20574112308741885</v>
      </c>
      <c r="I28" s="85">
        <f t="shared" si="3"/>
        <v>0.34434970227336159</v>
      </c>
      <c r="J28" s="85">
        <f t="shared" si="4"/>
        <v>9.8674761274255243E-2</v>
      </c>
      <c r="K28" s="94">
        <f t="shared" si="5"/>
        <v>0.40220770332857059</v>
      </c>
    </row>
    <row r="29" spans="1:1024" x14ac:dyDescent="0.15">
      <c r="B29" s="84">
        <v>2009</v>
      </c>
      <c r="C29" s="85">
        <f t="shared" si="3"/>
        <v>0.33393897024997893</v>
      </c>
      <c r="D29" s="85">
        <f t="shared" si="3"/>
        <v>0.36995579378973314</v>
      </c>
      <c r="E29" s="85">
        <f t="shared" si="3"/>
        <v>0.27219208180622934</v>
      </c>
      <c r="F29" s="85">
        <f t="shared" si="3"/>
        <v>0.31061497083320005</v>
      </c>
      <c r="G29" s="85">
        <f t="shared" si="3"/>
        <v>0.31652856968272136</v>
      </c>
      <c r="H29" s="85">
        <f t="shared" si="3"/>
        <v>-0.11916856405461966</v>
      </c>
      <c r="I29" s="85">
        <f t="shared" si="3"/>
        <v>0.27907888537488662</v>
      </c>
      <c r="J29" s="85">
        <f t="shared" si="4"/>
        <v>0.13266005436818434</v>
      </c>
      <c r="K29" s="94">
        <f t="shared" si="5"/>
        <v>0.4361929964224997</v>
      </c>
    </row>
    <row r="30" spans="1:1024" x14ac:dyDescent="0.15">
      <c r="B30" s="84">
        <v>2010</v>
      </c>
      <c r="C30" s="85">
        <f t="shared" si="3"/>
        <v>0.33853469392931745</v>
      </c>
      <c r="D30" s="85">
        <f t="shared" si="3"/>
        <v>0.38838689153178219</v>
      </c>
      <c r="E30" s="85">
        <f t="shared" si="3"/>
        <v>0.33846141423409182</v>
      </c>
      <c r="F30" s="85">
        <f t="shared" si="3"/>
        <v>0.36000806878450159</v>
      </c>
      <c r="G30" s="85">
        <f t="shared" si="3"/>
        <v>0.3899734848479523</v>
      </c>
      <c r="H30" s="85">
        <f t="shared" si="3"/>
        <v>-7.5740987340035482E-2</v>
      </c>
      <c r="I30" s="85">
        <f t="shared" si="3"/>
        <v>0.36947501295485269</v>
      </c>
      <c r="J30" s="85">
        <f t="shared" si="4"/>
        <v>0.17990001907005373</v>
      </c>
      <c r="K30" s="94">
        <f t="shared" si="5"/>
        <v>0.48343296112436906</v>
      </c>
    </row>
    <row r="31" spans="1:1024" x14ac:dyDescent="0.15">
      <c r="B31" s="84">
        <v>2011</v>
      </c>
      <c r="C31" s="85">
        <f t="shared" si="3"/>
        <v>0.43615225736032076</v>
      </c>
      <c r="D31" s="85">
        <f t="shared" si="3"/>
        <v>0.47083564770582786</v>
      </c>
      <c r="E31" s="85">
        <f t="shared" si="3"/>
        <v>0.42916564370350707</v>
      </c>
      <c r="F31" s="85">
        <f t="shared" si="3"/>
        <v>0.41935495825170649</v>
      </c>
      <c r="G31" s="85">
        <f t="shared" si="3"/>
        <v>0.45982836040194852</v>
      </c>
      <c r="H31" s="85">
        <f t="shared" si="3"/>
        <v>5.3456523010501994E-2</v>
      </c>
      <c r="I31" s="85">
        <f t="shared" si="3"/>
        <v>0.44108827147997764</v>
      </c>
      <c r="J31" s="85">
        <f t="shared" si="4"/>
        <v>0.18181991621402191</v>
      </c>
      <c r="K31" s="94">
        <f t="shared" si="5"/>
        <v>0.48535285826833729</v>
      </c>
    </row>
    <row r="32" spans="1:1024" x14ac:dyDescent="0.15">
      <c r="B32" s="84">
        <v>2012</v>
      </c>
      <c r="C32" s="85">
        <f t="shared" si="3"/>
        <v>0.49296067454100345</v>
      </c>
      <c r="D32" s="85">
        <f t="shared" si="3"/>
        <v>0.56285190639409555</v>
      </c>
      <c r="E32" s="85">
        <f t="shared" si="3"/>
        <v>0.4632061603792238</v>
      </c>
      <c r="F32" s="85">
        <f t="shared" si="3"/>
        <v>0.40188124625488797</v>
      </c>
      <c r="G32" s="85">
        <f t="shared" si="3"/>
        <v>0.50267877351433377</v>
      </c>
      <c r="H32" s="85">
        <f t="shared" si="3"/>
        <v>0.10038480222242249</v>
      </c>
      <c r="I32" s="85">
        <f t="shared" si="3"/>
        <v>0.47130354569360661</v>
      </c>
      <c r="J32" s="85">
        <f t="shared" si="4"/>
        <v>0.25381912523941552</v>
      </c>
      <c r="K32" s="94">
        <f t="shared" si="5"/>
        <v>0.55735206729373088</v>
      </c>
    </row>
    <row r="33" spans="2:11" x14ac:dyDescent="0.15">
      <c r="B33" s="84">
        <v>2013</v>
      </c>
      <c r="C33" s="85">
        <f t="shared" si="3"/>
        <v>0.48761041726672155</v>
      </c>
      <c r="D33" s="85">
        <f t="shared" si="3"/>
        <v>0.54676962190477296</v>
      </c>
      <c r="E33" s="85">
        <f t="shared" si="3"/>
        <v>0.52505304945867737</v>
      </c>
      <c r="F33" s="85">
        <f t="shared" si="3"/>
        <v>0.42960038684780466</v>
      </c>
      <c r="G33" s="85">
        <f t="shared" si="3"/>
        <v>0.55739139285169781</v>
      </c>
      <c r="H33" s="85">
        <f t="shared" si="3"/>
        <v>0.1556150310485574</v>
      </c>
      <c r="I33" s="85">
        <f t="shared" si="3"/>
        <v>0.51851604193021927</v>
      </c>
      <c r="J33" s="85">
        <f t="shared" si="4"/>
        <v>0.29321489299904607</v>
      </c>
      <c r="K33" s="94">
        <f t="shared" si="5"/>
        <v>0.59674783505336149</v>
      </c>
    </row>
    <row r="34" spans="2:11" x14ac:dyDescent="0.15">
      <c r="B34" s="84">
        <v>2014</v>
      </c>
      <c r="C34" s="85">
        <f t="shared" si="3"/>
        <v>0.51849023076691059</v>
      </c>
      <c r="D34" s="85">
        <f t="shared" si="3"/>
        <v>0.56096171393165639</v>
      </c>
      <c r="E34" s="85">
        <f t="shared" si="3"/>
        <v>0.56210955312158184</v>
      </c>
      <c r="F34" s="85">
        <f t="shared" si="3"/>
        <v>0.56201337960884512</v>
      </c>
      <c r="G34" s="85">
        <f t="shared" si="3"/>
        <v>0.58455429872038744</v>
      </c>
      <c r="H34" s="85">
        <f t="shared" si="3"/>
        <v>0.27262048351702467</v>
      </c>
      <c r="I34" s="85">
        <f t="shared" si="3"/>
        <v>0.52697035153640126</v>
      </c>
      <c r="J34" s="85">
        <f t="shared" si="4"/>
        <v>0.3503552985199338</v>
      </c>
      <c r="K34" s="94">
        <f t="shared" si="5"/>
        <v>0.65388824057424921</v>
      </c>
    </row>
    <row r="35" spans="2:11" x14ac:dyDescent="0.15">
      <c r="B35" s="84">
        <v>2015</v>
      </c>
      <c r="C35" s="85">
        <f t="shared" si="3"/>
        <v>0.50302916174119183</v>
      </c>
      <c r="D35" s="85">
        <f t="shared" si="3"/>
        <v>0.53804783348111174</v>
      </c>
      <c r="E35" s="85">
        <f t="shared" si="3"/>
        <v>0.60782631028121425</v>
      </c>
      <c r="F35" s="85">
        <f t="shared" si="3"/>
        <v>0.67578848872548658</v>
      </c>
      <c r="G35" s="85">
        <f t="shared" si="3"/>
        <v>0.61859272972756085</v>
      </c>
      <c r="H35" s="85">
        <f t="shared" si="3"/>
        <v>0.4327993670477322</v>
      </c>
      <c r="I35" s="85">
        <f t="shared" si="3"/>
        <v>0.55453124452467495</v>
      </c>
      <c r="J35" s="85">
        <f t="shared" si="4"/>
        <v>0.44532297381419267</v>
      </c>
      <c r="K35" s="94">
        <f t="shared" si="5"/>
        <v>0.74885591586850797</v>
      </c>
    </row>
    <row r="36" spans="2:11" x14ac:dyDescent="0.15">
      <c r="B36" s="88">
        <v>2016</v>
      </c>
      <c r="C36" s="89">
        <f t="shared" si="3"/>
        <v>0.55932801139934685</v>
      </c>
      <c r="D36" s="89">
        <f t="shared" si="3"/>
        <v>0.58664610828474506</v>
      </c>
      <c r="E36" s="89">
        <f t="shared" si="3"/>
        <v>0.62562310837442336</v>
      </c>
      <c r="F36" s="89">
        <f t="shared" si="3"/>
        <v>0.75320007611992157</v>
      </c>
      <c r="G36" s="89">
        <f t="shared" si="3"/>
        <v>0.63019042859769692</v>
      </c>
      <c r="H36" s="89">
        <f t="shared" si="3"/>
        <v>0.46294854932438745</v>
      </c>
      <c r="I36" s="89">
        <f t="shared" si="3"/>
        <v>0.55706896656855343</v>
      </c>
      <c r="J36" s="89">
        <f t="shared" si="4"/>
        <v>0.48624736890158954</v>
      </c>
      <c r="K36" s="95">
        <f t="shared" si="5"/>
        <v>0.78978031095590495</v>
      </c>
    </row>
  </sheetData>
  <pageMargins left="0.7" right="0.7" top="0.75" bottom="0.75" header="0.51180555555555496" footer="0.51180555555555496"/>
  <pageSetup paperSize="0" scale="0" firstPageNumber="0" orientation="portrait" usePrinterDefaults="0"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C7C7C"/>
  </sheetPr>
  <dimension ref="A1:AMJ20"/>
  <sheetViews>
    <sheetView showGridLines="0" workbookViewId="0"/>
  </sheetViews>
  <sheetFormatPr baseColWidth="10" defaultColWidth="8.83203125" defaultRowHeight="13" x14ac:dyDescent="0.15"/>
  <cols>
    <col min="1" max="1" width="8.83203125" style="96"/>
    <col min="2" max="13" width="12.83203125" style="96" customWidth="1"/>
    <col min="14" max="1024" width="8.83203125" style="96"/>
  </cols>
  <sheetData>
    <row r="1" spans="1:1024" ht="14" x14ac:dyDescent="0.15">
      <c r="A1" s="4" t="s">
        <v>53</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17" x14ac:dyDescent="0.2">
      <c r="A2"/>
      <c r="B2" s="298" t="s">
        <v>54</v>
      </c>
      <c r="C2" s="298"/>
      <c r="D2" s="298"/>
      <c r="E2" s="298" t="s">
        <v>35</v>
      </c>
      <c r="F2" s="298"/>
      <c r="G2" s="298"/>
      <c r="H2" s="298"/>
      <c r="I2" s="298" t="s">
        <v>36</v>
      </c>
      <c r="J2" s="298"/>
      <c r="K2" s="298"/>
      <c r="L2" s="298"/>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s="100" customFormat="1" ht="98" x14ac:dyDescent="0.15">
      <c r="A3" s="38" t="s">
        <v>4</v>
      </c>
      <c r="B3" s="97" t="s">
        <v>55</v>
      </c>
      <c r="C3" s="98" t="s">
        <v>56</v>
      </c>
      <c r="D3" s="99" t="s">
        <v>57</v>
      </c>
      <c r="E3" s="97" t="s">
        <v>58</v>
      </c>
      <c r="F3" s="98" t="s">
        <v>59</v>
      </c>
      <c r="G3" s="98" t="s">
        <v>60</v>
      </c>
      <c r="H3" s="99" t="s">
        <v>61</v>
      </c>
      <c r="I3" s="97" t="s">
        <v>58</v>
      </c>
      <c r="J3" s="98" t="s">
        <v>59</v>
      </c>
      <c r="K3" s="98" t="s">
        <v>60</v>
      </c>
      <c r="L3" s="99" t="s">
        <v>61</v>
      </c>
    </row>
    <row r="4" spans="1:1024" ht="14" x14ac:dyDescent="0.15">
      <c r="A4" s="101">
        <v>2002</v>
      </c>
      <c r="B4" s="102">
        <v>1</v>
      </c>
      <c r="C4" s="103">
        <v>173.9077365</v>
      </c>
      <c r="D4" s="104">
        <v>236.43787499999999</v>
      </c>
      <c r="E4" s="105">
        <v>4141.4750000000004</v>
      </c>
      <c r="F4" s="103">
        <v>3010</v>
      </c>
      <c r="G4" s="106">
        <v>0.33101001000000002</v>
      </c>
      <c r="H4" s="107">
        <v>0.45811684000000003</v>
      </c>
      <c r="I4" s="41"/>
      <c r="J4" s="42"/>
      <c r="K4" s="42"/>
      <c r="L4" s="40"/>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14" x14ac:dyDescent="0.15">
      <c r="A5" s="101">
        <v>2003</v>
      </c>
      <c r="B5" s="102">
        <v>1.216</v>
      </c>
      <c r="C5" s="103">
        <v>185.85444078947401</v>
      </c>
      <c r="D5" s="104">
        <v>251.644736842105</v>
      </c>
      <c r="E5" s="105">
        <v>4177.585</v>
      </c>
      <c r="F5" s="103">
        <v>3124.096</v>
      </c>
      <c r="G5" s="106">
        <v>0.35263760999999999</v>
      </c>
      <c r="H5" s="107">
        <v>0.49369266000000001</v>
      </c>
      <c r="I5" s="41"/>
      <c r="J5" s="42"/>
      <c r="K5" s="42"/>
      <c r="L5" s="40"/>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14" x14ac:dyDescent="0.15">
      <c r="A6" s="101">
        <v>2004</v>
      </c>
      <c r="B6" s="102">
        <v>1.321</v>
      </c>
      <c r="C6" s="103">
        <v>235.16766654049999</v>
      </c>
      <c r="D6" s="104">
        <v>328.21725965177899</v>
      </c>
      <c r="E6" s="105">
        <v>4539.0630000000001</v>
      </c>
      <c r="F6" s="103">
        <v>3501.136</v>
      </c>
      <c r="G6" s="106">
        <v>0.39966368000000002</v>
      </c>
      <c r="H6" s="107">
        <v>0.52088003999999999</v>
      </c>
      <c r="I6" s="41"/>
      <c r="J6" s="42"/>
      <c r="K6" s="42"/>
      <c r="L6" s="40"/>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4" x14ac:dyDescent="0.15">
      <c r="A7" s="101">
        <v>2005</v>
      </c>
      <c r="B7" s="102">
        <v>1.429</v>
      </c>
      <c r="C7" s="103">
        <v>245.03149055283399</v>
      </c>
      <c r="D7" s="104">
        <v>341.987403778866</v>
      </c>
      <c r="E7" s="105">
        <v>4564.3059999999996</v>
      </c>
      <c r="F7" s="103">
        <v>3638.9079999999999</v>
      </c>
      <c r="G7" s="106">
        <v>0.41073156999999999</v>
      </c>
      <c r="H7" s="107">
        <v>0.51624948000000004</v>
      </c>
      <c r="I7" s="108">
        <v>5348.7020000000002</v>
      </c>
      <c r="J7" s="103">
        <v>3923.4180000000001</v>
      </c>
      <c r="K7" s="109">
        <v>0.36512670000000003</v>
      </c>
      <c r="L7" s="110">
        <v>0.4921758</v>
      </c>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14" x14ac:dyDescent="0.15">
      <c r="A8" s="101">
        <v>2006</v>
      </c>
      <c r="B8" s="102">
        <v>1.5660000000000001</v>
      </c>
      <c r="C8" s="103">
        <v>242.950191570881</v>
      </c>
      <c r="D8" s="104">
        <v>339.080459770115</v>
      </c>
      <c r="E8" s="105">
        <v>4939.5829999999996</v>
      </c>
      <c r="F8" s="103">
        <v>3978.7359999999999</v>
      </c>
      <c r="G8" s="106">
        <v>0.36934085999999999</v>
      </c>
      <c r="H8" s="107">
        <v>0.46993256999999999</v>
      </c>
      <c r="I8" s="108">
        <v>5569.77</v>
      </c>
      <c r="J8" s="103">
        <v>4121.3059999999996</v>
      </c>
      <c r="K8" s="109">
        <v>0.34217599999999998</v>
      </c>
      <c r="L8" s="110">
        <v>0.46369189999999999</v>
      </c>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14" x14ac:dyDescent="0.15">
      <c r="A9" s="101">
        <v>2007</v>
      </c>
      <c r="B9" s="102">
        <v>1.7030000000000001</v>
      </c>
      <c r="C9" s="103">
        <v>241.39166177334101</v>
      </c>
      <c r="D9" s="104">
        <v>336.905460951262</v>
      </c>
      <c r="E9" s="105">
        <v>4974.527</v>
      </c>
      <c r="F9" s="103">
        <v>3934.2339999999999</v>
      </c>
      <c r="G9" s="106">
        <v>0.36569037999999998</v>
      </c>
      <c r="H9" s="107">
        <v>0.46722455000000002</v>
      </c>
      <c r="I9" s="108">
        <v>5855.2920000000004</v>
      </c>
      <c r="J9" s="103">
        <v>4499.4949999999999</v>
      </c>
      <c r="K9" s="109">
        <v>0.31263730000000001</v>
      </c>
      <c r="L9" s="110">
        <v>0.43461670000000002</v>
      </c>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4" x14ac:dyDescent="0.15">
      <c r="A10" s="101">
        <v>2008</v>
      </c>
      <c r="B10" s="102">
        <v>1.881</v>
      </c>
      <c r="C10" s="103">
        <v>261.77830940988798</v>
      </c>
      <c r="D10" s="104">
        <v>331.499202551834</v>
      </c>
      <c r="E10" s="105">
        <v>5144.942</v>
      </c>
      <c r="F10" s="103">
        <v>4082.9349999999999</v>
      </c>
      <c r="G10" s="106">
        <v>0.38107132999999999</v>
      </c>
      <c r="H10" s="107">
        <v>0.47196779999999999</v>
      </c>
      <c r="I10" s="108">
        <v>5944.5209999999997</v>
      </c>
      <c r="J10" s="103">
        <v>4478.4620000000004</v>
      </c>
      <c r="K10" s="109">
        <v>0.34639110000000001</v>
      </c>
      <c r="L10" s="110">
        <v>0.44917770000000001</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4" x14ac:dyDescent="0.15">
      <c r="A11" s="101">
        <v>2009</v>
      </c>
      <c r="B11" s="102">
        <v>1.998</v>
      </c>
      <c r="C11" s="103">
        <v>268.67117117117101</v>
      </c>
      <c r="D11" s="104">
        <v>340.09009009008997</v>
      </c>
      <c r="E11" s="105">
        <v>5205.3419999999996</v>
      </c>
      <c r="F11" s="103">
        <v>4000</v>
      </c>
      <c r="G11" s="106">
        <v>0.41222102999999999</v>
      </c>
      <c r="H11" s="107">
        <v>0.49075068999999999</v>
      </c>
      <c r="I11" s="108">
        <v>6077.732</v>
      </c>
      <c r="J11" s="103">
        <v>4591.9030000000002</v>
      </c>
      <c r="K11" s="109">
        <v>0.32936330000000003</v>
      </c>
      <c r="L11" s="110">
        <v>0.42943009999999998</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14" x14ac:dyDescent="0.15">
      <c r="A12" s="101">
        <v>2010</v>
      </c>
      <c r="B12" s="102">
        <v>2.169</v>
      </c>
      <c r="C12" s="103">
        <v>271.02120792992201</v>
      </c>
      <c r="D12" s="104">
        <v>343.36099585062198</v>
      </c>
      <c r="E12" s="105">
        <v>5200.5429999999997</v>
      </c>
      <c r="F12" s="103">
        <v>4061.78</v>
      </c>
      <c r="G12" s="106">
        <v>0.40891450000000001</v>
      </c>
      <c r="H12" s="107">
        <v>0.48277079000000001</v>
      </c>
      <c r="I12" s="108">
        <v>6450.6</v>
      </c>
      <c r="J12" s="103">
        <v>4876.7619999999997</v>
      </c>
      <c r="K12" s="109">
        <v>0.31256089999999997</v>
      </c>
      <c r="L12" s="110">
        <v>0.41648220000000002</v>
      </c>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14" x14ac:dyDescent="0.15">
      <c r="A13" s="101">
        <v>2011</v>
      </c>
      <c r="B13" s="102">
        <v>2.31</v>
      </c>
      <c r="C13" s="103">
        <v>278.98484848484799</v>
      </c>
      <c r="D13" s="104">
        <v>353.57142857142901</v>
      </c>
      <c r="E13" s="105">
        <v>5607.6459999999997</v>
      </c>
      <c r="F13" s="103">
        <v>4363.6360000000004</v>
      </c>
      <c r="G13" s="106">
        <v>0.38020538999999998</v>
      </c>
      <c r="H13" s="107">
        <v>0.46033179000000002</v>
      </c>
      <c r="I13" s="108">
        <v>6314.6509999999998</v>
      </c>
      <c r="J13" s="103">
        <v>4645.3999999999996</v>
      </c>
      <c r="K13" s="109">
        <v>0.31930249999999999</v>
      </c>
      <c r="L13" s="110">
        <v>0.4178443</v>
      </c>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14" x14ac:dyDescent="0.15">
      <c r="A14" s="101">
        <v>2012</v>
      </c>
      <c r="B14" s="102">
        <v>2.5150000000000001</v>
      </c>
      <c r="C14" s="103">
        <v>286.46520874751502</v>
      </c>
      <c r="D14" s="104">
        <v>363.220675944334</v>
      </c>
      <c r="E14" s="105">
        <v>6057.0469999999996</v>
      </c>
      <c r="F14" s="103">
        <v>4721.67</v>
      </c>
      <c r="G14" s="106">
        <v>0.34756496999999997</v>
      </c>
      <c r="H14" s="107">
        <v>0.42804105999999997</v>
      </c>
      <c r="I14" s="108">
        <v>6795.518</v>
      </c>
      <c r="J14" s="103">
        <v>5198.8410000000003</v>
      </c>
      <c r="K14" s="109">
        <v>0.2977728</v>
      </c>
      <c r="L14" s="110">
        <v>0.39233000000000001</v>
      </c>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14" x14ac:dyDescent="0.15">
      <c r="A15" s="101">
        <v>2013</v>
      </c>
      <c r="B15" s="102">
        <v>2.7036049000000002</v>
      </c>
      <c r="C15" s="103">
        <v>291.590313362725</v>
      </c>
      <c r="D15" s="104">
        <v>369.895024232276</v>
      </c>
      <c r="E15" s="105">
        <v>6170.2510000000002</v>
      </c>
      <c r="F15" s="103">
        <v>4798.0379999999996</v>
      </c>
      <c r="G15" s="106">
        <v>0.33584288000000001</v>
      </c>
      <c r="H15" s="107">
        <v>0.42356791999999999</v>
      </c>
      <c r="I15" s="108">
        <v>7042.9170000000004</v>
      </c>
      <c r="J15" s="103">
        <v>5324.6750000000002</v>
      </c>
      <c r="K15" s="109">
        <v>0.28079749999999998</v>
      </c>
      <c r="L15" s="110">
        <v>0.3711216</v>
      </c>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14" x14ac:dyDescent="0.15">
      <c r="A16" s="101">
        <v>2014</v>
      </c>
      <c r="B16" s="102">
        <v>2.9430000000000001</v>
      </c>
      <c r="C16" s="103">
        <v>295.11213047910297</v>
      </c>
      <c r="D16" s="104">
        <v>374.61773700305798</v>
      </c>
      <c r="E16" s="105">
        <v>6236.8130000000001</v>
      </c>
      <c r="F16" s="103">
        <v>4933.741</v>
      </c>
      <c r="G16" s="106">
        <v>0.32818240999999998</v>
      </c>
      <c r="H16" s="107">
        <v>0.41290252999999999</v>
      </c>
      <c r="I16" s="108">
        <v>7324.0119999999997</v>
      </c>
      <c r="J16" s="103">
        <v>5593.759</v>
      </c>
      <c r="K16" s="109">
        <v>0.25473849999999998</v>
      </c>
      <c r="L16" s="110">
        <v>0.35224939999999999</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14" x14ac:dyDescent="0.15">
      <c r="A17" s="101">
        <v>2015</v>
      </c>
      <c r="B17" s="102">
        <v>3.1684500999999998</v>
      </c>
      <c r="C17" s="103">
        <v>307.659887084856</v>
      </c>
      <c r="D17" s="104">
        <v>390.56950904797299</v>
      </c>
      <c r="E17" s="105">
        <v>6120.58</v>
      </c>
      <c r="F17" s="103">
        <v>4772.049</v>
      </c>
      <c r="G17" s="106">
        <v>0.35421522999999999</v>
      </c>
      <c r="H17" s="107">
        <v>0.43745144000000002</v>
      </c>
      <c r="I17" s="108">
        <v>7661.5370000000003</v>
      </c>
      <c r="J17" s="103">
        <v>5894.9319999999998</v>
      </c>
      <c r="K17" s="109">
        <v>0.2502701</v>
      </c>
      <c r="L17" s="110">
        <v>0.34199600000000002</v>
      </c>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14" x14ac:dyDescent="0.15">
      <c r="A18" s="111">
        <v>2016</v>
      </c>
      <c r="B18" s="112">
        <v>3.4115126</v>
      </c>
      <c r="C18" s="113">
        <v>381.35283451686502</v>
      </c>
      <c r="D18" s="114">
        <v>482.77705320507999</v>
      </c>
      <c r="E18" s="115">
        <v>6474.7460000000001</v>
      </c>
      <c r="F18" s="113">
        <v>5276.2520000000004</v>
      </c>
      <c r="G18" s="116">
        <v>0.41765689</v>
      </c>
      <c r="H18" s="117">
        <v>0.47660602000000002</v>
      </c>
      <c r="I18" s="118">
        <v>7891.1880000000001</v>
      </c>
      <c r="J18" s="113">
        <v>6252.4979999999996</v>
      </c>
      <c r="K18" s="119">
        <v>0.28539720000000002</v>
      </c>
      <c r="L18" s="120">
        <v>0.3576144</v>
      </c>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14" x14ac:dyDescent="0.15">
      <c r="A19" s="1"/>
      <c r="B19" s="1"/>
      <c r="C19" s="1"/>
      <c r="D19" s="1"/>
      <c r="E19" s="1"/>
      <c r="F19" s="1"/>
      <c r="G19" s="1"/>
      <c r="H19" s="1"/>
      <c r="I19" s="121"/>
      <c r="J19" s="1"/>
      <c r="K19" s="1"/>
      <c r="L19" s="122"/>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s="129" customFormat="1" ht="14" x14ac:dyDescent="0.15">
      <c r="A20" s="123" t="s">
        <v>24</v>
      </c>
      <c r="B20" s="124">
        <f>B18/B4-1</f>
        <v>2.4115126</v>
      </c>
      <c r="C20" s="125">
        <f>C18/C4-1</f>
        <v>1.1928457134330248</v>
      </c>
      <c r="D20" s="126">
        <f>D18/D4-1</f>
        <v>1.0418769759501521</v>
      </c>
      <c r="E20" s="124">
        <f>E18/E4-1</f>
        <v>0.56339130382291325</v>
      </c>
      <c r="F20" s="126">
        <f>F18/F4-1</f>
        <v>0.75290764119601339</v>
      </c>
      <c r="G20" s="127"/>
      <c r="H20" s="127"/>
      <c r="I20" s="124">
        <f>I18/I7-1</f>
        <v>0.47534635505960132</v>
      </c>
      <c r="J20" s="126">
        <f>J18/J7-1</f>
        <v>0.59363544745933261</v>
      </c>
      <c r="K20" s="128"/>
      <c r="L20" s="128"/>
    </row>
  </sheetData>
  <mergeCells count="3">
    <mergeCell ref="B2:D2"/>
    <mergeCell ref="E2:H2"/>
    <mergeCell ref="I2:L2"/>
  </mergeCells>
  <pageMargins left="0.7" right="0.7" top="0.75" bottom="0.75" header="0.51180555555555496" footer="0.51180555555555496"/>
  <pageSetup paperSize="0" scale="0" firstPageNumber="0" orientation="portrait" usePrinterDefaults="0"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DBEEF4"/>
  </sheetPr>
  <dimension ref="A1:AMJ84"/>
  <sheetViews>
    <sheetView showGridLines="0" workbookViewId="0"/>
  </sheetViews>
  <sheetFormatPr baseColWidth="10" defaultColWidth="8.83203125" defaultRowHeight="13" x14ac:dyDescent="0.15"/>
  <cols>
    <col min="1" max="1" width="11.83203125" style="96" customWidth="1"/>
    <col min="2" max="2" width="23.6640625" style="96" customWidth="1"/>
    <col min="3" max="1024" width="8.83203125" style="96"/>
  </cols>
  <sheetData>
    <row r="1" spans="1:1024" ht="15" customHeight="1" x14ac:dyDescent="0.15">
      <c r="A1" s="130" t="s">
        <v>62</v>
      </c>
      <c r="B1" s="131"/>
      <c r="C1" s="131"/>
      <c r="D1" s="131"/>
      <c r="E1" s="131"/>
      <c r="F1" s="131"/>
      <c r="G1" s="13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15" customHeight="1" x14ac:dyDescent="0.15">
      <c r="A2" s="132" t="s">
        <v>63</v>
      </c>
      <c r="B2" s="131"/>
      <c r="C2" s="131"/>
      <c r="D2" s="131"/>
      <c r="E2" s="131"/>
      <c r="F2" s="131"/>
      <c r="G2" s="131"/>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5" customHeight="1" x14ac:dyDescent="0.15">
      <c r="A3" s="132"/>
      <c r="B3" s="131"/>
      <c r="C3" s="131"/>
      <c r="D3" s="131"/>
      <c r="E3" s="131"/>
      <c r="F3" s="131"/>
      <c r="G3" s="131"/>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15" customHeight="1" x14ac:dyDescent="0.15">
      <c r="A4" s="132"/>
      <c r="B4" s="131"/>
      <c r="C4" s="131"/>
      <c r="D4" s="131"/>
      <c r="E4" s="131"/>
      <c r="F4" s="131"/>
      <c r="G4" s="131"/>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15" customHeight="1" x14ac:dyDescent="0.15">
      <c r="A5" s="132"/>
      <c r="B5" s="131"/>
      <c r="C5" s="131"/>
      <c r="D5" s="131"/>
      <c r="E5" s="131"/>
      <c r="F5" s="131"/>
      <c r="G5" s="131"/>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15" customHeight="1" x14ac:dyDescent="0.15">
      <c r="A6" s="132"/>
      <c r="B6" s="131"/>
      <c r="C6" s="131"/>
      <c r="D6" s="131"/>
      <c r="E6" s="131"/>
      <c r="F6" s="131"/>
      <c r="G6" s="131"/>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5" customHeight="1" x14ac:dyDescent="0.15">
      <c r="A7" s="132"/>
      <c r="B7" s="131"/>
      <c r="C7" s="131"/>
      <c r="D7" s="131"/>
      <c r="E7" s="131"/>
      <c r="F7" s="131"/>
      <c r="G7" s="131"/>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15" customHeight="1" x14ac:dyDescent="0.15">
      <c r="A8" s="132"/>
      <c r="B8" s="131"/>
      <c r="C8" s="131"/>
      <c r="D8" s="131"/>
      <c r="E8" s="131"/>
      <c r="F8" s="131"/>
      <c r="G8" s="131"/>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15" customHeight="1" x14ac:dyDescent="0.15">
      <c r="A9" s="132"/>
      <c r="B9" s="131"/>
      <c r="C9" s="131"/>
      <c r="D9" s="131"/>
      <c r="E9" s="131"/>
      <c r="F9" s="131"/>
      <c r="G9" s="131"/>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5" customHeight="1" x14ac:dyDescent="0.15">
      <c r="A10" s="132"/>
      <c r="B10" s="131"/>
      <c r="C10" s="131"/>
      <c r="D10" s="131"/>
      <c r="E10" s="131"/>
      <c r="F10" s="131"/>
      <c r="G10" s="131"/>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5" customHeight="1" x14ac:dyDescent="0.15">
      <c r="A11" s="132"/>
      <c r="B11" s="131"/>
      <c r="C11" s="131"/>
      <c r="D11" s="131"/>
      <c r="E11" s="131"/>
      <c r="F11" s="131"/>
      <c r="G11" s="13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15" customHeight="1" x14ac:dyDescent="0.15">
      <c r="A12" s="132"/>
      <c r="B12" s="131"/>
      <c r="C12" s="131"/>
      <c r="D12" s="131"/>
      <c r="E12" s="131"/>
      <c r="F12" s="131"/>
      <c r="G12" s="131"/>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15" customHeight="1" x14ac:dyDescent="0.15">
      <c r="A13" s="132"/>
      <c r="B13" s="131"/>
      <c r="C13" s="131"/>
      <c r="D13" s="131"/>
      <c r="E13" s="131"/>
      <c r="F13" s="131"/>
      <c r="G13" s="131"/>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15" customHeight="1" x14ac:dyDescent="0.15">
      <c r="A14" s="132"/>
      <c r="B14" s="131"/>
      <c r="C14" s="131"/>
      <c r="D14" s="131"/>
      <c r="E14" s="131"/>
      <c r="F14" s="131"/>
      <c r="G14" s="131"/>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15" customHeight="1" x14ac:dyDescent="0.15">
      <c r="A15" s="132"/>
      <c r="B15" s="131"/>
      <c r="C15" s="131"/>
      <c r="D15" s="131"/>
      <c r="E15" s="131"/>
      <c r="F15" s="131"/>
      <c r="G15" s="131"/>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15" customHeight="1" x14ac:dyDescent="0.15">
      <c r="A16" s="132"/>
      <c r="B16" s="131"/>
      <c r="C16" s="131"/>
      <c r="D16" s="131"/>
      <c r="E16" s="131"/>
      <c r="F16" s="131"/>
      <c r="G16" s="131"/>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15" customHeight="1" x14ac:dyDescent="0.15">
      <c r="A17" s="132"/>
      <c r="B17" s="131"/>
      <c r="C17" s="131"/>
      <c r="D17" s="131"/>
      <c r="E17" s="131"/>
      <c r="F17" s="131"/>
      <c r="G17" s="131"/>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15" customHeight="1" x14ac:dyDescent="0.15">
      <c r="A18" s="132"/>
      <c r="B18" s="131"/>
      <c r="C18" s="131"/>
      <c r="D18" s="131"/>
      <c r="E18" s="131"/>
      <c r="F18" s="131"/>
      <c r="G18" s="131"/>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15" customHeight="1" x14ac:dyDescent="0.15">
      <c r="A19" s="132"/>
      <c r="B19" s="302" t="s">
        <v>64</v>
      </c>
      <c r="C19" s="133" t="s">
        <v>4</v>
      </c>
      <c r="D19" s="134">
        <v>2000</v>
      </c>
      <c r="E19" s="134">
        <v>2001</v>
      </c>
      <c r="F19" s="134">
        <v>2002</v>
      </c>
      <c r="G19" s="134">
        <v>2003</v>
      </c>
      <c r="H19" s="134">
        <v>2004</v>
      </c>
      <c r="I19" s="134">
        <v>2005</v>
      </c>
      <c r="J19" s="134">
        <v>2006</v>
      </c>
      <c r="K19" s="134">
        <v>2007</v>
      </c>
      <c r="L19" s="134">
        <v>2008</v>
      </c>
      <c r="M19" s="134">
        <v>2009</v>
      </c>
      <c r="N19" s="134">
        <v>2010</v>
      </c>
      <c r="O19" s="134">
        <v>2011</v>
      </c>
      <c r="P19" s="134">
        <v>2012</v>
      </c>
      <c r="Q19" s="134">
        <v>2013</v>
      </c>
      <c r="R19" s="134">
        <v>2014</v>
      </c>
      <c r="S19" s="134">
        <v>2015</v>
      </c>
      <c r="T19" s="134">
        <v>2016</v>
      </c>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15" hidden="1" customHeight="1" x14ac:dyDescent="0.15">
      <c r="A20" s="132"/>
      <c r="B20" s="302"/>
      <c r="C20" s="135" t="s">
        <v>65</v>
      </c>
      <c r="D20" s="136">
        <v>170.66671484</v>
      </c>
      <c r="E20" s="136">
        <v>245.42875956</v>
      </c>
      <c r="F20" s="136">
        <v>359.35887137999998</v>
      </c>
      <c r="G20" s="136">
        <v>468.01514639999999</v>
      </c>
      <c r="H20" s="136">
        <v>577.0234974</v>
      </c>
      <c r="I20" s="136">
        <v>673.70294279999996</v>
      </c>
      <c r="J20" s="136">
        <v>789.22755519999998</v>
      </c>
      <c r="K20" s="136">
        <v>880.46087910000006</v>
      </c>
      <c r="L20" s="136">
        <v>994.78285840000001</v>
      </c>
      <c r="M20" s="136">
        <v>999.19184810000002</v>
      </c>
      <c r="N20" s="136">
        <v>1160.0139782000001</v>
      </c>
      <c r="O20" s="136">
        <v>1394.4771655</v>
      </c>
      <c r="P20" s="136">
        <v>1569.6721149</v>
      </c>
      <c r="Q20" s="136">
        <v>1809.7130867000001</v>
      </c>
      <c r="R20" s="136">
        <v>2044.4658758</v>
      </c>
      <c r="S20" s="136">
        <v>2338.6474936999998</v>
      </c>
      <c r="T20" s="136">
        <v>2608.5257492999999</v>
      </c>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27" customHeight="1" x14ac:dyDescent="0.15">
      <c r="A21" s="132"/>
      <c r="B21" s="302"/>
      <c r="C21" s="3" t="s">
        <v>66</v>
      </c>
      <c r="D21" s="137">
        <f t="shared" ref="D21:T21" si="0">(D26/D20)/1000</f>
        <v>7.912317557007767E-2</v>
      </c>
      <c r="E21" s="137">
        <f t="shared" si="0"/>
        <v>8.7940458582276185E-2</v>
      </c>
      <c r="F21" s="137">
        <f t="shared" si="0"/>
        <v>9.3323601815272939E-2</v>
      </c>
      <c r="G21" s="137">
        <f t="shared" si="0"/>
        <v>0.10349610081192727</v>
      </c>
      <c r="H21" s="137">
        <f t="shared" si="0"/>
        <v>0.10561081044480027</v>
      </c>
      <c r="I21" s="137">
        <f t="shared" si="0"/>
        <v>0.10558142071750783</v>
      </c>
      <c r="J21" s="137">
        <f t="shared" si="0"/>
        <v>0.10756205496475892</v>
      </c>
      <c r="K21" s="137">
        <f t="shared" si="0"/>
        <v>0.11129382655750956</v>
      </c>
      <c r="L21" s="137">
        <f t="shared" si="0"/>
        <v>0.1141074626347512</v>
      </c>
      <c r="M21" s="137">
        <f t="shared" si="0"/>
        <v>0.1346306920140605</v>
      </c>
      <c r="N21" s="137">
        <f t="shared" si="0"/>
        <v>0.12797219692784215</v>
      </c>
      <c r="O21" s="137">
        <f t="shared" si="0"/>
        <v>0.12310543737779334</v>
      </c>
      <c r="P21" s="137">
        <f t="shared" si="0"/>
        <v>0.12465205111025891</v>
      </c>
      <c r="Q21" s="137">
        <f t="shared" si="0"/>
        <v>0.12180304816284389</v>
      </c>
      <c r="R21" s="137">
        <f t="shared" si="0"/>
        <v>0.12093335573201354</v>
      </c>
      <c r="S21" s="137">
        <f t="shared" si="0"/>
        <v>0.11975910220219907</v>
      </c>
      <c r="T21" s="137">
        <f t="shared" si="0"/>
        <v>0.12832956600130388</v>
      </c>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28" customHeight="1" x14ac:dyDescent="0.15">
      <c r="A22" s="132"/>
      <c r="B22" s="302"/>
      <c r="C22" s="3" t="s">
        <v>67</v>
      </c>
      <c r="D22" s="137">
        <v>7.5490000000000002E-2</v>
      </c>
      <c r="E22" s="137">
        <v>8.2280000000000006E-2</v>
      </c>
      <c r="F22" s="137">
        <v>8.8010000000000005E-2</v>
      </c>
      <c r="G22" s="137">
        <v>9.7600000000000006E-2</v>
      </c>
      <c r="H22" s="137">
        <v>0.10052999999999999</v>
      </c>
      <c r="I22" s="137">
        <v>0.10087</v>
      </c>
      <c r="J22" s="137">
        <v>0.10358000000000001</v>
      </c>
      <c r="K22" s="137">
        <v>0.10907</v>
      </c>
      <c r="L22" s="137">
        <v>0.11106000000000001</v>
      </c>
      <c r="M22" s="137">
        <v>0.13022</v>
      </c>
      <c r="N22" s="137">
        <v>0.12336</v>
      </c>
      <c r="O22" s="137">
        <v>0.11858</v>
      </c>
      <c r="P22" s="137">
        <v>0.12003999999999999</v>
      </c>
      <c r="Q22" s="137">
        <v>0.11804000000000001</v>
      </c>
      <c r="R22" s="137">
        <v>0.11695999999999999</v>
      </c>
      <c r="S22" s="137">
        <v>0.11572</v>
      </c>
      <c r="T22" s="137">
        <v>0.12523999999999999</v>
      </c>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15" customHeight="1" x14ac:dyDescent="0.15">
      <c r="A23" s="132"/>
      <c r="B23" s="131"/>
      <c r="C23" s="136"/>
      <c r="D23" s="138"/>
      <c r="E23" s="138"/>
      <c r="F23" s="138"/>
      <c r="G23" s="138"/>
      <c r="H23" s="138"/>
      <c r="I23" s="138"/>
      <c r="J23" s="138"/>
      <c r="K23" s="138"/>
      <c r="L23" s="138"/>
      <c r="M23" s="138"/>
      <c r="N23" s="138"/>
      <c r="O23" s="138"/>
      <c r="P23" s="138"/>
      <c r="Q23" s="138"/>
      <c r="R23" s="138"/>
      <c r="S23" s="138"/>
      <c r="T23" s="138"/>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12.75" customHeight="1" x14ac:dyDescent="0.15">
      <c r="A24" s="139"/>
      <c r="B24" s="139"/>
      <c r="C24" s="140"/>
      <c r="D24" s="140"/>
      <c r="E24" s="140"/>
      <c r="F24" s="140"/>
      <c r="G24" s="141"/>
      <c r="H24" s="142"/>
      <c r="I24" s="140"/>
      <c r="J24" s="140"/>
      <c r="K24" s="140"/>
      <c r="L24" s="140"/>
      <c r="M24" s="140"/>
      <c r="N24" s="140"/>
      <c r="O24" s="142"/>
      <c r="P24" s="141"/>
      <c r="Q24" s="141"/>
      <c r="R24" s="141"/>
      <c r="S24" s="141" t="s">
        <v>68</v>
      </c>
      <c r="T24" s="141"/>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s="132" customFormat="1" ht="15" customHeight="1" x14ac:dyDescent="0.15">
      <c r="A25" s="143"/>
      <c r="B25" s="144"/>
      <c r="C25" s="144"/>
      <c r="D25" s="145">
        <v>2000</v>
      </c>
      <c r="E25" s="145">
        <v>2001</v>
      </c>
      <c r="F25" s="145">
        <v>2002</v>
      </c>
      <c r="G25" s="145">
        <v>2003</v>
      </c>
      <c r="H25" s="145">
        <v>2004</v>
      </c>
      <c r="I25" s="145">
        <v>2005</v>
      </c>
      <c r="J25" s="145">
        <v>2006</v>
      </c>
      <c r="K25" s="145">
        <v>2007</v>
      </c>
      <c r="L25" s="145">
        <v>2008</v>
      </c>
      <c r="M25" s="145">
        <v>2009</v>
      </c>
      <c r="N25" s="145">
        <v>2010</v>
      </c>
      <c r="O25" s="145">
        <v>2011</v>
      </c>
      <c r="P25" s="145">
        <v>2012</v>
      </c>
      <c r="Q25" s="146">
        <v>2013</v>
      </c>
      <c r="R25" s="146">
        <v>2014</v>
      </c>
      <c r="S25" s="146" t="s">
        <v>69</v>
      </c>
      <c r="T25" s="146">
        <v>2016</v>
      </c>
    </row>
    <row r="26" spans="1:1024" ht="30" customHeight="1" x14ac:dyDescent="0.15">
      <c r="A26" s="301" t="s">
        <v>70</v>
      </c>
      <c r="B26" s="301"/>
      <c r="C26" s="301"/>
      <c r="D26" s="147">
        <v>13503.692442253699</v>
      </c>
      <c r="E26" s="147">
        <v>21583.117664985599</v>
      </c>
      <c r="F26" s="147">
        <v>33536.664221453</v>
      </c>
      <c r="G26" s="147">
        <v>48437.742773323298</v>
      </c>
      <c r="H26" s="147">
        <v>60939.919206107101</v>
      </c>
      <c r="I26" s="148">
        <v>71130.513842389904</v>
      </c>
      <c r="J26" s="148">
        <v>84890.937672124695</v>
      </c>
      <c r="K26" s="148">
        <v>97989.860369227797</v>
      </c>
      <c r="L26" s="148">
        <v>113512.147844569</v>
      </c>
      <c r="M26" s="148">
        <v>134521.88996451101</v>
      </c>
      <c r="N26" s="148">
        <v>148449.53725726</v>
      </c>
      <c r="O26" s="148">
        <v>171667.72137222299</v>
      </c>
      <c r="P26" s="148">
        <v>195662.84869286299</v>
      </c>
      <c r="Q26" s="148">
        <v>220428.57026024899</v>
      </c>
      <c r="R26" s="148">
        <v>247244.11904008401</v>
      </c>
      <c r="S26" s="148">
        <v>280074.324212935</v>
      </c>
      <c r="T26" s="148">
        <v>334750.97731089499</v>
      </c>
      <c r="U26"/>
    </row>
    <row r="27" spans="1:1024" ht="30" customHeight="1" x14ac:dyDescent="0.15">
      <c r="A27" s="301" t="s">
        <v>71</v>
      </c>
      <c r="B27" s="301"/>
      <c r="C27" s="301"/>
      <c r="D27" s="147">
        <v>13503.692442253699</v>
      </c>
      <c r="E27" s="147">
        <v>21583.117664985599</v>
      </c>
      <c r="F27" s="147">
        <v>33536.664221453</v>
      </c>
      <c r="G27" s="147">
        <v>48437.742773323298</v>
      </c>
      <c r="H27" s="147">
        <v>60939.919206107101</v>
      </c>
      <c r="I27" s="148">
        <v>71130.513842389904</v>
      </c>
      <c r="J27" s="148">
        <v>84890.937672124695</v>
      </c>
      <c r="K27" s="148">
        <v>97989.860369227797</v>
      </c>
      <c r="L27" s="148">
        <v>113512.147844569</v>
      </c>
      <c r="M27" s="148">
        <v>134501.47316861499</v>
      </c>
      <c r="N27" s="148">
        <v>148427.96738891301</v>
      </c>
      <c r="O27" s="148">
        <v>171631.555503201</v>
      </c>
      <c r="P27" s="148">
        <v>195493.95673115799</v>
      </c>
      <c r="Q27" s="148">
        <v>220269.06586418199</v>
      </c>
      <c r="R27" s="148">
        <v>247012.10485851299</v>
      </c>
      <c r="S27" s="148">
        <v>279518.54256529303</v>
      </c>
      <c r="T27" s="148">
        <v>334013.65303649002</v>
      </c>
      <c r="U27"/>
    </row>
    <row r="28" spans="1:1024" ht="44" customHeight="1" x14ac:dyDescent="0.15">
      <c r="A28" s="149"/>
      <c r="B28" s="301" t="s">
        <v>72</v>
      </c>
      <c r="C28" s="301"/>
      <c r="D28" s="150">
        <v>374.52535480743597</v>
      </c>
      <c r="E28" s="150">
        <v>609.08343333194102</v>
      </c>
      <c r="F28" s="150">
        <v>743.81393886532396</v>
      </c>
      <c r="G28" s="150">
        <v>966.14983575048802</v>
      </c>
      <c r="H28" s="150">
        <v>1213.1117108598401</v>
      </c>
      <c r="I28" s="150">
        <v>1791.5535858923899</v>
      </c>
      <c r="J28" s="150">
        <v>1794.8164077615399</v>
      </c>
      <c r="K28" s="150">
        <v>1768.8482555115199</v>
      </c>
      <c r="L28" s="150">
        <v>1921.5796989431601</v>
      </c>
      <c r="M28" s="150">
        <v>2032.0182221305499</v>
      </c>
      <c r="N28" s="150">
        <v>2204.65259161009</v>
      </c>
      <c r="O28" s="150">
        <v>2586.1135823816999</v>
      </c>
      <c r="P28" s="150">
        <v>2975.81724384468</v>
      </c>
      <c r="Q28" s="151">
        <v>3982.2895596000799</v>
      </c>
      <c r="R28" s="151">
        <v>4331.7420833994001</v>
      </c>
      <c r="S28" s="151">
        <v>5162.5998576033198</v>
      </c>
      <c r="T28" s="151">
        <v>5833.72877861092</v>
      </c>
      <c r="U28"/>
    </row>
    <row r="29" spans="1:1024" ht="41" customHeight="1" x14ac:dyDescent="0.15">
      <c r="A29" s="149"/>
      <c r="B29" s="301" t="s">
        <v>73</v>
      </c>
      <c r="C29" s="301"/>
      <c r="D29" s="150">
        <v>374.52535480743597</v>
      </c>
      <c r="E29" s="150">
        <v>609.08343333194102</v>
      </c>
      <c r="F29" s="150">
        <v>743.81393886532396</v>
      </c>
      <c r="G29" s="150">
        <v>966.14983575048802</v>
      </c>
      <c r="H29" s="150">
        <v>1213.1117108598401</v>
      </c>
      <c r="I29" s="150">
        <v>1791.5535858923899</v>
      </c>
      <c r="J29" s="150">
        <v>1794.8164077615399</v>
      </c>
      <c r="K29" s="150">
        <v>1768.8482555115199</v>
      </c>
      <c r="L29" s="150">
        <v>1921.5796989431601</v>
      </c>
      <c r="M29" s="150">
        <v>2032.0182221305499</v>
      </c>
      <c r="N29" s="150">
        <v>2204.65259161009</v>
      </c>
      <c r="O29" s="150">
        <v>2586.1135823816999</v>
      </c>
      <c r="P29" s="150">
        <v>2975.81724384468</v>
      </c>
      <c r="Q29" s="151">
        <v>3982.2895596000799</v>
      </c>
      <c r="R29" s="151">
        <v>4331.7420833994001</v>
      </c>
      <c r="S29" s="151">
        <v>5162.5998576033198</v>
      </c>
      <c r="T29" s="151">
        <v>5833.72877861092</v>
      </c>
      <c r="U29"/>
    </row>
    <row r="30" spans="1:1024" ht="30" customHeight="1" x14ac:dyDescent="0.15">
      <c r="A30" s="149" t="s">
        <v>74</v>
      </c>
      <c r="B30" s="301" t="s">
        <v>75</v>
      </c>
      <c r="C30" s="301"/>
      <c r="D30" s="148">
        <v>13129.1670874462</v>
      </c>
      <c r="E30" s="148">
        <v>20974.034231653699</v>
      </c>
      <c r="F30" s="148">
        <v>32792.8502825877</v>
      </c>
      <c r="G30" s="148">
        <v>47471.592937572801</v>
      </c>
      <c r="H30" s="148">
        <v>59726.807495247202</v>
      </c>
      <c r="I30" s="148">
        <v>69338.960256497594</v>
      </c>
      <c r="J30" s="148">
        <v>83096.121264363202</v>
      </c>
      <c r="K30" s="148">
        <v>96221.012113716293</v>
      </c>
      <c r="L30" s="148">
        <v>111590.56814562601</v>
      </c>
      <c r="M30" s="148">
        <v>132489.87174238099</v>
      </c>
      <c r="N30" s="148">
        <v>146244.88466565</v>
      </c>
      <c r="O30" s="148">
        <v>169081.60778984099</v>
      </c>
      <c r="P30" s="148">
        <v>192687.03144901799</v>
      </c>
      <c r="Q30" s="152">
        <v>216446.28070064899</v>
      </c>
      <c r="R30" s="148">
        <v>242912.37695668399</v>
      </c>
      <c r="S30" s="148">
        <v>274911.72435533197</v>
      </c>
      <c r="T30" s="148">
        <v>328917.24853228399</v>
      </c>
      <c r="U30"/>
    </row>
    <row r="31" spans="1:1024" ht="30" customHeight="1" x14ac:dyDescent="0.15">
      <c r="A31" s="149"/>
      <c r="B31" s="301" t="s">
        <v>76</v>
      </c>
      <c r="C31" s="301"/>
      <c r="D31" s="148">
        <v>13129.1670874462</v>
      </c>
      <c r="E31" s="148">
        <v>20974.034231653699</v>
      </c>
      <c r="F31" s="148">
        <v>32792.8502825877</v>
      </c>
      <c r="G31" s="148">
        <v>47471.592937572801</v>
      </c>
      <c r="H31" s="148">
        <v>59726.807495247202</v>
      </c>
      <c r="I31" s="148">
        <v>69338.960256497594</v>
      </c>
      <c r="J31" s="148">
        <v>83096.121264363202</v>
      </c>
      <c r="K31" s="148">
        <v>96221.012113716293</v>
      </c>
      <c r="L31" s="148">
        <v>111590.56814562601</v>
      </c>
      <c r="M31" s="148">
        <v>132469.45494648401</v>
      </c>
      <c r="N31" s="148">
        <v>146223.314797303</v>
      </c>
      <c r="O31" s="148">
        <v>169045.44192081899</v>
      </c>
      <c r="P31" s="148">
        <v>192518.13948731299</v>
      </c>
      <c r="Q31" s="148">
        <v>216286.77630458199</v>
      </c>
      <c r="R31" s="148">
        <v>242680.36277511399</v>
      </c>
      <c r="S31" s="148">
        <v>274355.94270768901</v>
      </c>
      <c r="T31" s="148">
        <v>328179.92425787903</v>
      </c>
      <c r="U31"/>
    </row>
    <row r="32" spans="1:1024" ht="27" customHeight="1" x14ac:dyDescent="0.15">
      <c r="A32" s="149"/>
      <c r="B32" s="149"/>
      <c r="C32" s="153" t="s">
        <v>77</v>
      </c>
      <c r="D32" s="150">
        <v>5119.5440756807702</v>
      </c>
      <c r="E32" s="150">
        <v>8908.9300928835692</v>
      </c>
      <c r="F32" s="150">
        <v>13993.971599658</v>
      </c>
      <c r="G32" s="150">
        <v>18660.3975173084</v>
      </c>
      <c r="H32" s="150">
        <v>22248.459440993</v>
      </c>
      <c r="I32" s="150">
        <v>24411.9245408311</v>
      </c>
      <c r="J32" s="150">
        <v>30079.748768494399</v>
      </c>
      <c r="K32" s="150">
        <v>32619.573052732099</v>
      </c>
      <c r="L32" s="150">
        <v>39571.046578772897</v>
      </c>
      <c r="M32" s="150">
        <v>47384.4302198066</v>
      </c>
      <c r="N32" s="150">
        <v>49428.530617231198</v>
      </c>
      <c r="O32" s="150">
        <v>56045.830301776899</v>
      </c>
      <c r="P32" s="150">
        <v>60518.4650850248</v>
      </c>
      <c r="Q32" s="151">
        <v>65838.849230651802</v>
      </c>
      <c r="R32" s="150">
        <v>73321.751837579504</v>
      </c>
      <c r="S32" s="150">
        <v>80462.895191237301</v>
      </c>
      <c r="T32" s="150">
        <v>91317.788298618994</v>
      </c>
      <c r="U32"/>
    </row>
    <row r="33" spans="1:21" ht="27" customHeight="1" x14ac:dyDescent="0.15">
      <c r="A33" s="149"/>
      <c r="B33" s="149"/>
      <c r="C33" s="153" t="s">
        <v>78</v>
      </c>
      <c r="D33" s="150">
        <v>5119.5440756807702</v>
      </c>
      <c r="E33" s="150">
        <v>8908.9300928835692</v>
      </c>
      <c r="F33" s="150">
        <v>13993.971599658</v>
      </c>
      <c r="G33" s="150">
        <v>18660.3975173084</v>
      </c>
      <c r="H33" s="150">
        <v>22248.459440993</v>
      </c>
      <c r="I33" s="150">
        <v>24411.9245408311</v>
      </c>
      <c r="J33" s="150">
        <v>30079.748768494399</v>
      </c>
      <c r="K33" s="150">
        <v>32619.573052732099</v>
      </c>
      <c r="L33" s="150">
        <v>39571.046578772897</v>
      </c>
      <c r="M33" s="150">
        <v>47384.4302198066</v>
      </c>
      <c r="N33" s="150">
        <v>49428.530617231198</v>
      </c>
      <c r="O33" s="150">
        <v>56045.830301776899</v>
      </c>
      <c r="P33" s="150">
        <v>60518.4650850248</v>
      </c>
      <c r="Q33" s="151">
        <v>65838.849230651802</v>
      </c>
      <c r="R33" s="150">
        <v>73321.751837579504</v>
      </c>
      <c r="S33" s="150">
        <v>80462.895191237301</v>
      </c>
      <c r="T33" s="150">
        <v>91317.788298618994</v>
      </c>
      <c r="U33"/>
    </row>
    <row r="34" spans="1:21" ht="27" customHeight="1" x14ac:dyDescent="0.15">
      <c r="A34" s="149"/>
      <c r="B34" s="149"/>
      <c r="C34" s="153" t="s">
        <v>79</v>
      </c>
      <c r="D34" s="150">
        <v>359.70763266482999</v>
      </c>
      <c r="E34" s="150">
        <v>521.91921670426098</v>
      </c>
      <c r="F34" s="150">
        <v>782.25429445298801</v>
      </c>
      <c r="G34" s="150">
        <v>1010.67473528695</v>
      </c>
      <c r="H34" s="150">
        <v>1224.6904400073299</v>
      </c>
      <c r="I34" s="150">
        <v>1441.8757193638501</v>
      </c>
      <c r="J34" s="150">
        <v>1733.14114689498</v>
      </c>
      <c r="K34" s="150">
        <v>2280.4968274519802</v>
      </c>
      <c r="L34" s="150">
        <v>2506.4262018541899</v>
      </c>
      <c r="M34" s="150">
        <v>3538.3521988223602</v>
      </c>
      <c r="N34" s="150">
        <v>4279.5106493000003</v>
      </c>
      <c r="O34" s="150">
        <v>5653.6742410117204</v>
      </c>
      <c r="P34" s="150">
        <v>7034.5228548929599</v>
      </c>
      <c r="Q34" s="151">
        <v>8087.5845160233703</v>
      </c>
      <c r="R34" s="150">
        <v>9251.1437400998293</v>
      </c>
      <c r="S34" s="150">
        <v>10123.7901178628</v>
      </c>
      <c r="T34" s="150">
        <v>11976.4238817887</v>
      </c>
      <c r="U34"/>
    </row>
    <row r="35" spans="1:21" ht="27" customHeight="1" x14ac:dyDescent="0.15">
      <c r="A35" s="149"/>
      <c r="B35" s="149"/>
      <c r="C35" s="153" t="s">
        <v>80</v>
      </c>
      <c r="D35" s="150">
        <v>359.70763266482999</v>
      </c>
      <c r="E35" s="150">
        <v>521.91921670426098</v>
      </c>
      <c r="F35" s="150">
        <v>782.25429445298801</v>
      </c>
      <c r="G35" s="150">
        <v>1010.67473528695</v>
      </c>
      <c r="H35" s="150">
        <v>1224.6904400073299</v>
      </c>
      <c r="I35" s="150">
        <v>1441.8757193638501</v>
      </c>
      <c r="J35" s="150">
        <v>1733.14114689498</v>
      </c>
      <c r="K35" s="150">
        <v>2280.4968274519802</v>
      </c>
      <c r="L35" s="150">
        <v>2506.4262018541899</v>
      </c>
      <c r="M35" s="150">
        <v>3538.3521988223602</v>
      </c>
      <c r="N35" s="150">
        <v>4279.5106493000003</v>
      </c>
      <c r="O35" s="150">
        <v>5653.6742410117204</v>
      </c>
      <c r="P35" s="150">
        <v>7034.5228548929599</v>
      </c>
      <c r="Q35" s="151">
        <v>8087.5845160233703</v>
      </c>
      <c r="R35" s="150">
        <v>9251.1437400998293</v>
      </c>
      <c r="S35" s="150">
        <v>10123.7901178628</v>
      </c>
      <c r="T35" s="150">
        <v>11976.4238817887</v>
      </c>
      <c r="U35"/>
    </row>
    <row r="36" spans="1:21" ht="27" customHeight="1" x14ac:dyDescent="0.15">
      <c r="A36" s="149"/>
      <c r="B36" s="149"/>
      <c r="C36" s="153" t="s">
        <v>81</v>
      </c>
      <c r="D36" s="150">
        <v>5307.1533517939897</v>
      </c>
      <c r="E36" s="150">
        <v>8420.8994549062299</v>
      </c>
      <c r="F36" s="150">
        <v>13240.5888287954</v>
      </c>
      <c r="G36" s="150">
        <v>20531.3466120716</v>
      </c>
      <c r="H36" s="150">
        <v>26780.566937502899</v>
      </c>
      <c r="I36" s="150">
        <v>32228.380838272999</v>
      </c>
      <c r="J36" s="150">
        <v>38222.391431250697</v>
      </c>
      <c r="K36" s="150">
        <v>45497.904387237802</v>
      </c>
      <c r="L36" s="150">
        <v>52891.065588956299</v>
      </c>
      <c r="M36" s="150">
        <v>63235.69805924</v>
      </c>
      <c r="N36" s="150">
        <v>71725.376649284197</v>
      </c>
      <c r="O36" s="150">
        <v>80243.304319560499</v>
      </c>
      <c r="P36" s="150">
        <v>92137.293723615905</v>
      </c>
      <c r="Q36" s="151">
        <v>104553.52484307</v>
      </c>
      <c r="R36" s="150">
        <v>117390.372756039</v>
      </c>
      <c r="S36" s="150">
        <v>133515.02597933501</v>
      </c>
      <c r="T36" s="150">
        <v>162140.03718905401</v>
      </c>
      <c r="U36"/>
    </row>
    <row r="37" spans="1:21" ht="27" customHeight="1" x14ac:dyDescent="0.15">
      <c r="A37" s="149"/>
      <c r="B37" s="149"/>
      <c r="C37" s="153" t="s">
        <v>82</v>
      </c>
      <c r="D37" s="150">
        <v>5307.1533517939897</v>
      </c>
      <c r="E37" s="150">
        <v>8420.8994549062299</v>
      </c>
      <c r="F37" s="150">
        <v>13240.5888287954</v>
      </c>
      <c r="G37" s="150">
        <v>20531.3466120716</v>
      </c>
      <c r="H37" s="150">
        <v>26780.566937502899</v>
      </c>
      <c r="I37" s="150">
        <v>32228.380838272999</v>
      </c>
      <c r="J37" s="150">
        <v>38222.391431250697</v>
      </c>
      <c r="K37" s="150">
        <v>45497.904387237802</v>
      </c>
      <c r="L37" s="150">
        <v>52891.065588956299</v>
      </c>
      <c r="M37" s="150">
        <v>63235.69805924</v>
      </c>
      <c r="N37" s="150">
        <v>71725.376649284197</v>
      </c>
      <c r="O37" s="150">
        <v>80243.304319560499</v>
      </c>
      <c r="P37" s="150">
        <v>92137.293723615905</v>
      </c>
      <c r="Q37" s="151">
        <v>104553.52484307</v>
      </c>
      <c r="R37" s="150">
        <v>117390.372756039</v>
      </c>
      <c r="S37" s="150">
        <v>133515.02597933501</v>
      </c>
      <c r="T37" s="150">
        <v>162140.03718905401</v>
      </c>
      <c r="U37"/>
    </row>
    <row r="38" spans="1:21" ht="27" customHeight="1" x14ac:dyDescent="0.15">
      <c r="A38" s="149"/>
      <c r="B38" s="149"/>
      <c r="C38" s="153" t="s">
        <v>83</v>
      </c>
      <c r="D38" s="150">
        <v>1392.34094099868</v>
      </c>
      <c r="E38" s="150">
        <v>2269.5676981545998</v>
      </c>
      <c r="F38" s="150">
        <v>3459.7234236300801</v>
      </c>
      <c r="G38" s="150">
        <v>5481.63361455834</v>
      </c>
      <c r="H38" s="150">
        <v>7095.8737209163</v>
      </c>
      <c r="I38" s="150">
        <v>8205.2986664123891</v>
      </c>
      <c r="J38" s="150">
        <v>9721.3835982472592</v>
      </c>
      <c r="K38" s="150">
        <v>11469.769831522701</v>
      </c>
      <c r="L38" s="150">
        <v>11734.5130113983</v>
      </c>
      <c r="M38" s="150">
        <v>11649.00300303</v>
      </c>
      <c r="N38" s="150">
        <v>14147.99835724</v>
      </c>
      <c r="O38" s="150">
        <v>19200.0827090844</v>
      </c>
      <c r="P38" s="150">
        <v>22423.705341009001</v>
      </c>
      <c r="Q38" s="151">
        <v>25568.439054880499</v>
      </c>
      <c r="R38" s="150">
        <v>28931.2355830124</v>
      </c>
      <c r="S38" s="150">
        <v>32719.0970316536</v>
      </c>
      <c r="T38" s="150">
        <v>39614.935178303203</v>
      </c>
      <c r="U38"/>
    </row>
    <row r="39" spans="1:21" ht="27" customHeight="1" x14ac:dyDescent="0.15">
      <c r="A39" s="149"/>
      <c r="B39" s="149"/>
      <c r="C39" s="153" t="s">
        <v>84</v>
      </c>
      <c r="D39" s="150">
        <v>1392.34094099868</v>
      </c>
      <c r="E39" s="150">
        <v>2269.5676981545998</v>
      </c>
      <c r="F39" s="150">
        <v>3459.7234236300801</v>
      </c>
      <c r="G39" s="150">
        <v>5481.63361455834</v>
      </c>
      <c r="H39" s="150">
        <v>7095.8737209163</v>
      </c>
      <c r="I39" s="150">
        <v>8205.2986664123891</v>
      </c>
      <c r="J39" s="150">
        <v>9721.3835982472592</v>
      </c>
      <c r="K39" s="150">
        <v>11469.769831522701</v>
      </c>
      <c r="L39" s="150">
        <v>11734.5130113983</v>
      </c>
      <c r="M39" s="150">
        <v>11649.00300303</v>
      </c>
      <c r="N39" s="150">
        <v>14147.99835724</v>
      </c>
      <c r="O39" s="150">
        <v>19200.0827090844</v>
      </c>
      <c r="P39" s="150">
        <v>22423.705341009001</v>
      </c>
      <c r="Q39" s="151">
        <v>25568.439054880499</v>
      </c>
      <c r="R39" s="150">
        <v>28931.2355830124</v>
      </c>
      <c r="S39" s="150">
        <v>32719.0970316536</v>
      </c>
      <c r="T39" s="150">
        <v>39614.935178303203</v>
      </c>
      <c r="U39"/>
    </row>
    <row r="40" spans="1:21" ht="27" customHeight="1" x14ac:dyDescent="0.15">
      <c r="A40" s="149"/>
      <c r="B40" s="149"/>
      <c r="C40" s="153" t="s">
        <v>85</v>
      </c>
      <c r="D40" s="150">
        <v>351.61030153290199</v>
      </c>
      <c r="E40" s="150">
        <v>537.14925453755404</v>
      </c>
      <c r="F40" s="150">
        <v>842.42634088552597</v>
      </c>
      <c r="G40" s="150">
        <v>1056.20062662911</v>
      </c>
      <c r="H40" s="150">
        <v>1343.07073002943</v>
      </c>
      <c r="I40" s="150">
        <v>1790.34065996666</v>
      </c>
      <c r="J40" s="150">
        <v>1955.7486937881499</v>
      </c>
      <c r="K40" s="150">
        <v>2769.0772500542798</v>
      </c>
      <c r="L40" s="150">
        <v>2945.8258890894999</v>
      </c>
      <c r="M40" s="150">
        <v>3418.3835035960001</v>
      </c>
      <c r="N40" s="150">
        <v>3680.8009767479998</v>
      </c>
      <c r="O40" s="150">
        <v>4603.3232590421403</v>
      </c>
      <c r="P40" s="150">
        <v>5596.8432910029696</v>
      </c>
      <c r="Q40" s="151">
        <v>6898.79463782525</v>
      </c>
      <c r="R40" s="150">
        <v>7579.5413778784196</v>
      </c>
      <c r="S40" s="150">
        <v>8901.35915455961</v>
      </c>
      <c r="T40" s="150">
        <v>10558.6428079244</v>
      </c>
      <c r="U40"/>
    </row>
    <row r="41" spans="1:21" ht="27" customHeight="1" x14ac:dyDescent="0.15">
      <c r="A41" s="149"/>
      <c r="B41" s="149"/>
      <c r="C41" s="153" t="s">
        <v>86</v>
      </c>
      <c r="D41" s="150">
        <v>351.61030153290199</v>
      </c>
      <c r="E41" s="150">
        <v>537.14925453755404</v>
      </c>
      <c r="F41" s="150">
        <v>842.42634088552597</v>
      </c>
      <c r="G41" s="150">
        <v>1056.20062662911</v>
      </c>
      <c r="H41" s="150">
        <v>1343.07073002943</v>
      </c>
      <c r="I41" s="150">
        <v>1790.34065996666</v>
      </c>
      <c r="J41" s="150">
        <v>1955.7486937881499</v>
      </c>
      <c r="K41" s="150">
        <v>2769.0772500542798</v>
      </c>
      <c r="L41" s="150">
        <v>2945.8258890894999</v>
      </c>
      <c r="M41" s="150">
        <v>3418.3835035960001</v>
      </c>
      <c r="N41" s="150">
        <v>3680.8009767479998</v>
      </c>
      <c r="O41" s="150">
        <v>4603.3232590421403</v>
      </c>
      <c r="P41" s="150">
        <v>5596.8432910029696</v>
      </c>
      <c r="Q41" s="151">
        <v>6898.79463782525</v>
      </c>
      <c r="R41" s="150">
        <v>7579.5413778784196</v>
      </c>
      <c r="S41" s="150">
        <v>8901.35915455961</v>
      </c>
      <c r="T41" s="150">
        <v>10558.6428079244</v>
      </c>
      <c r="U41"/>
    </row>
    <row r="42" spans="1:21" ht="27" customHeight="1" x14ac:dyDescent="0.15">
      <c r="A42" s="149"/>
      <c r="B42" s="149"/>
      <c r="C42" s="153" t="s">
        <v>87</v>
      </c>
      <c r="D42" s="150">
        <v>14.1400818713742</v>
      </c>
      <c r="E42" s="150">
        <v>20.4247843906596</v>
      </c>
      <c r="F42" s="150">
        <v>83.8755060113795</v>
      </c>
      <c r="G42" s="150">
        <v>165.17759717000001</v>
      </c>
      <c r="H42" s="150">
        <v>307.00893445375698</v>
      </c>
      <c r="I42" s="150">
        <v>466.58151802121301</v>
      </c>
      <c r="J42" s="150">
        <v>552.49181166578603</v>
      </c>
      <c r="K42" s="150">
        <v>602.29825424318096</v>
      </c>
      <c r="L42" s="150">
        <v>721.48645175000001</v>
      </c>
      <c r="M42" s="150">
        <v>1855.7573676</v>
      </c>
      <c r="N42" s="150">
        <v>1623.92108497</v>
      </c>
      <c r="O42" s="150">
        <v>1739.044244553</v>
      </c>
      <c r="P42" s="150">
        <v>2431.0614863360001</v>
      </c>
      <c r="Q42" s="151">
        <v>2572.0671167179999</v>
      </c>
      <c r="R42" s="150">
        <v>3167.2548641888002</v>
      </c>
      <c r="S42" s="150">
        <v>5262.5155858177995</v>
      </c>
      <c r="T42" s="150">
        <v>8172.4469673270996</v>
      </c>
      <c r="U42"/>
    </row>
    <row r="43" spans="1:21" ht="27" customHeight="1" x14ac:dyDescent="0.15">
      <c r="A43" s="149"/>
      <c r="B43" s="149"/>
      <c r="C43" s="153" t="s">
        <v>88</v>
      </c>
      <c r="D43" s="150">
        <v>14.1400818713742</v>
      </c>
      <c r="E43" s="150">
        <v>20.4247843906596</v>
      </c>
      <c r="F43" s="150">
        <v>83.8755060113795</v>
      </c>
      <c r="G43" s="150">
        <v>165.17759717000001</v>
      </c>
      <c r="H43" s="150">
        <v>307.00893445375698</v>
      </c>
      <c r="I43" s="150">
        <v>466.58151802121301</v>
      </c>
      <c r="J43" s="150">
        <v>552.49181166578603</v>
      </c>
      <c r="K43" s="150">
        <v>602.29825424318096</v>
      </c>
      <c r="L43" s="150">
        <v>721.48645175000001</v>
      </c>
      <c r="M43" s="150">
        <v>1835.3405717038299</v>
      </c>
      <c r="N43" s="150">
        <v>1602.35121662289</v>
      </c>
      <c r="O43" s="150">
        <v>1702.87837553081</v>
      </c>
      <c r="P43" s="150">
        <v>2262.1695246316299</v>
      </c>
      <c r="Q43" s="150">
        <v>2412.5627206509298</v>
      </c>
      <c r="R43" s="150">
        <v>2935.24068261818</v>
      </c>
      <c r="S43" s="150">
        <v>4706.7339381754</v>
      </c>
      <c r="T43" s="150">
        <v>7435.1226929221002</v>
      </c>
      <c r="U43"/>
    </row>
    <row r="44" spans="1:21" ht="27" customHeight="1" x14ac:dyDescent="0.15">
      <c r="A44" s="154"/>
      <c r="B44" s="154"/>
      <c r="C44" s="153" t="s">
        <v>89</v>
      </c>
      <c r="D44" s="155">
        <v>584.67070290370702</v>
      </c>
      <c r="E44" s="155">
        <v>295.14373007682201</v>
      </c>
      <c r="F44" s="155">
        <v>390.01028915431402</v>
      </c>
      <c r="G44" s="155">
        <v>566.16223454838598</v>
      </c>
      <c r="H44" s="155">
        <v>727.13729134460903</v>
      </c>
      <c r="I44" s="155">
        <v>794.55831362930098</v>
      </c>
      <c r="J44" s="155">
        <v>831.21581402191396</v>
      </c>
      <c r="K44" s="155">
        <v>981.89251047425898</v>
      </c>
      <c r="L44" s="155">
        <v>1220.20442380436</v>
      </c>
      <c r="M44" s="155">
        <v>1408.24739028557</v>
      </c>
      <c r="N44" s="155">
        <v>1358.746330877</v>
      </c>
      <c r="O44" s="155">
        <v>1596.3487148126001</v>
      </c>
      <c r="P44" s="155">
        <v>2545.1396671362299</v>
      </c>
      <c r="Q44" s="156">
        <v>2927.0213014798601</v>
      </c>
      <c r="R44" s="155">
        <v>3271.0767978867798</v>
      </c>
      <c r="S44" s="155">
        <v>3927.0412948652402</v>
      </c>
      <c r="T44" s="155">
        <v>5136.97420926841</v>
      </c>
      <c r="U44"/>
    </row>
    <row r="45" spans="1:21" ht="27" customHeight="1" x14ac:dyDescent="0.15">
      <c r="A45" s="157"/>
      <c r="B45" s="157"/>
      <c r="C45" s="158" t="s">
        <v>90</v>
      </c>
      <c r="D45" s="159">
        <v>584.67070290370702</v>
      </c>
      <c r="E45" s="159">
        <v>295.14373007682201</v>
      </c>
      <c r="F45" s="159">
        <v>390.01028915431402</v>
      </c>
      <c r="G45" s="159">
        <v>566.16223454838598</v>
      </c>
      <c r="H45" s="159">
        <v>727.13729134460903</v>
      </c>
      <c r="I45" s="159">
        <v>794.55831362930098</v>
      </c>
      <c r="J45" s="159">
        <v>831.21581402191396</v>
      </c>
      <c r="K45" s="159">
        <v>981.89251047425898</v>
      </c>
      <c r="L45" s="159">
        <v>1220.20442380436</v>
      </c>
      <c r="M45" s="159">
        <v>1408.24739028557</v>
      </c>
      <c r="N45" s="159">
        <v>1358.746330877</v>
      </c>
      <c r="O45" s="159">
        <v>1596.3487148126001</v>
      </c>
      <c r="P45" s="159">
        <v>2545.1396671362299</v>
      </c>
      <c r="Q45" s="160">
        <v>2927.0213014798601</v>
      </c>
      <c r="R45" s="159">
        <v>3271.0767978867798</v>
      </c>
      <c r="S45" s="159">
        <v>3927.0412948652402</v>
      </c>
      <c r="T45" s="159">
        <v>5136.97420926841</v>
      </c>
      <c r="U45"/>
    </row>
    <row r="46" spans="1:21" ht="16" customHeight="1" x14ac:dyDescent="0.15">
      <c r="A46" s="161" t="s">
        <v>91</v>
      </c>
      <c r="B46" s="149"/>
      <c r="C46" s="149"/>
      <c r="D46" s="149"/>
      <c r="E46"/>
      <c r="F46"/>
      <c r="G46"/>
      <c r="H46"/>
      <c r="I46"/>
      <c r="J46"/>
      <c r="K46"/>
      <c r="L46"/>
      <c r="M46"/>
      <c r="N46"/>
      <c r="O46"/>
      <c r="P46"/>
      <c r="Q46"/>
      <c r="R46"/>
      <c r="S46"/>
      <c r="T46"/>
      <c r="U46"/>
    </row>
    <row r="47" spans="1:21" x14ac:dyDescent="0.15">
      <c r="A47" s="149" t="s">
        <v>92</v>
      </c>
      <c r="B47" s="149"/>
      <c r="C47" s="149"/>
      <c r="D47" s="162"/>
      <c r="E47"/>
      <c r="F47"/>
      <c r="G47"/>
      <c r="H47"/>
      <c r="I47"/>
      <c r="J47"/>
      <c r="K47"/>
      <c r="L47"/>
      <c r="M47"/>
      <c r="N47"/>
      <c r="O47"/>
      <c r="P47"/>
      <c r="Q47"/>
      <c r="R47" s="163"/>
      <c r="S47"/>
      <c r="T47"/>
      <c r="U47"/>
    </row>
    <row r="48" spans="1:21" x14ac:dyDescent="0.15">
      <c r="A48" s="161" t="s">
        <v>93</v>
      </c>
      <c r="B48" s="149"/>
      <c r="C48" s="149"/>
      <c r="D48" s="162"/>
      <c r="E48"/>
      <c r="F48"/>
      <c r="G48"/>
      <c r="H48"/>
      <c r="I48"/>
      <c r="J48"/>
      <c r="K48"/>
      <c r="L48"/>
      <c r="M48"/>
      <c r="N48"/>
      <c r="O48"/>
      <c r="P48"/>
      <c r="Q48"/>
      <c r="R48"/>
      <c r="S48"/>
      <c r="T48"/>
      <c r="U48"/>
    </row>
    <row r="49" spans="1:21" x14ac:dyDescent="0.15">
      <c r="A49" s="149" t="s">
        <v>94</v>
      </c>
      <c r="B49" s="149"/>
      <c r="C49" s="149"/>
      <c r="D49" s="162"/>
      <c r="E49"/>
      <c r="F49"/>
      <c r="G49"/>
      <c r="H49"/>
      <c r="I49"/>
      <c r="J49"/>
      <c r="K49"/>
      <c r="L49"/>
      <c r="M49"/>
      <c r="N49"/>
      <c r="O49"/>
      <c r="P49"/>
      <c r="Q49"/>
      <c r="R49"/>
      <c r="S49"/>
      <c r="T49"/>
      <c r="U49"/>
    </row>
    <row r="50" spans="1:21" x14ac:dyDescent="0.15">
      <c r="A50" s="161" t="s">
        <v>95</v>
      </c>
      <c r="B50" s="161"/>
      <c r="C50" s="161"/>
      <c r="D50" s="161"/>
      <c r="E50" s="164"/>
      <c r="F50" s="164"/>
      <c r="G50"/>
      <c r="H50"/>
      <c r="I50"/>
      <c r="J50"/>
      <c r="K50"/>
      <c r="L50"/>
      <c r="M50"/>
      <c r="N50"/>
      <c r="O50"/>
      <c r="P50"/>
      <c r="Q50"/>
      <c r="R50"/>
      <c r="S50"/>
      <c r="T50"/>
      <c r="U50"/>
    </row>
    <row r="51" spans="1:21" x14ac:dyDescent="0.15">
      <c r="A51" s="149" t="s">
        <v>96</v>
      </c>
      <c r="B51" s="149"/>
      <c r="C51" s="149"/>
      <c r="D51" s="149"/>
      <c r="E51"/>
      <c r="F51"/>
      <c r="G51"/>
      <c r="H51"/>
      <c r="I51"/>
      <c r="J51"/>
      <c r="K51"/>
      <c r="L51"/>
      <c r="M51"/>
      <c r="N51"/>
      <c r="O51"/>
      <c r="P51"/>
      <c r="Q51"/>
      <c r="R51"/>
      <c r="S51"/>
      <c r="T51"/>
      <c r="U51"/>
    </row>
    <row r="52" spans="1:21" x14ac:dyDescent="0.15">
      <c r="A52" s="165"/>
      <c r="B52"/>
      <c r="C52"/>
      <c r="D52"/>
      <c r="E52"/>
      <c r="F52"/>
      <c r="G52"/>
      <c r="H52"/>
      <c r="I52"/>
      <c r="J52"/>
      <c r="K52"/>
      <c r="L52"/>
      <c r="M52"/>
      <c r="N52"/>
      <c r="O52"/>
      <c r="P52"/>
      <c r="Q52"/>
      <c r="R52"/>
      <c r="S52"/>
      <c r="T52"/>
      <c r="U52"/>
    </row>
    <row r="53" spans="1:21" x14ac:dyDescent="0.15">
      <c r="A53" s="166" t="s">
        <v>97</v>
      </c>
      <c r="B53" s="167"/>
      <c r="C53" s="167"/>
      <c r="D53" s="168">
        <v>170.66671484</v>
      </c>
      <c r="E53" s="168">
        <v>245.42875956</v>
      </c>
      <c r="F53" s="168">
        <v>359.35887137999998</v>
      </c>
      <c r="G53" s="168">
        <v>468.01514639999999</v>
      </c>
      <c r="H53" s="168">
        <v>577.0234974</v>
      </c>
      <c r="I53" s="168">
        <v>673.70294279999996</v>
      </c>
      <c r="J53" s="168">
        <v>789.22755519999998</v>
      </c>
      <c r="K53" s="168">
        <v>880.46087910000006</v>
      </c>
      <c r="L53" s="168">
        <v>994.78285840000001</v>
      </c>
      <c r="M53" s="168">
        <v>999.19184810000002</v>
      </c>
      <c r="N53" s="168">
        <v>1160.0139782000001</v>
      </c>
      <c r="O53" s="168">
        <v>1394.4771655</v>
      </c>
      <c r="P53" s="168">
        <v>1569.6721149</v>
      </c>
      <c r="Q53" s="168">
        <v>1809.7130867000001</v>
      </c>
      <c r="R53" s="168">
        <v>2044.4658758</v>
      </c>
      <c r="S53" s="168">
        <v>2338.6474936999998</v>
      </c>
      <c r="T53" s="168">
        <v>2608.5257492999999</v>
      </c>
      <c r="U53"/>
    </row>
    <row r="54" spans="1:21" x14ac:dyDescent="0.15">
      <c r="A54" s="161"/>
      <c r="B54" s="149"/>
      <c r="C54" s="149"/>
      <c r="D54" s="169"/>
      <c r="E54" s="169"/>
      <c r="F54" s="169"/>
      <c r="G54" s="169"/>
      <c r="H54" s="169"/>
      <c r="I54" s="169"/>
      <c r="J54" s="169"/>
      <c r="K54" s="169"/>
      <c r="L54" s="169"/>
      <c r="M54" s="169"/>
      <c r="N54" s="169"/>
      <c r="O54" s="169"/>
      <c r="P54" s="169"/>
      <c r="Q54" s="169"/>
      <c r="R54" s="169"/>
      <c r="S54" s="169"/>
      <c r="T54" s="169"/>
      <c r="U54" s="149"/>
    </row>
    <row r="55" spans="1:21" x14ac:dyDescent="0.15">
      <c r="A55" s="139"/>
      <c r="B55" s="139"/>
      <c r="C55" s="139"/>
      <c r="D55" s="139"/>
      <c r="E55" s="139"/>
      <c r="F55" s="139"/>
      <c r="G55" s="170"/>
      <c r="H55" s="157"/>
      <c r="I55" s="139"/>
      <c r="J55" s="139"/>
      <c r="K55" s="139"/>
      <c r="L55" s="139"/>
      <c r="M55" s="139"/>
      <c r="N55" s="139"/>
      <c r="O55" s="157"/>
      <c r="P55" s="170"/>
      <c r="Q55" s="170"/>
      <c r="R55" s="170"/>
      <c r="S55" s="170" t="s">
        <v>98</v>
      </c>
      <c r="T55" s="170"/>
      <c r="U55" s="149"/>
    </row>
    <row r="56" spans="1:21" ht="48" x14ac:dyDescent="0.15">
      <c r="A56" s="143"/>
      <c r="B56" s="144"/>
      <c r="C56" s="144"/>
      <c r="D56" s="145">
        <v>2000</v>
      </c>
      <c r="E56" s="145">
        <v>2001</v>
      </c>
      <c r="F56" s="145">
        <v>2002</v>
      </c>
      <c r="G56" s="145">
        <v>2003</v>
      </c>
      <c r="H56" s="145">
        <v>2004</v>
      </c>
      <c r="I56" s="145">
        <v>2005</v>
      </c>
      <c r="J56" s="145">
        <v>2006</v>
      </c>
      <c r="K56" s="145">
        <v>2007</v>
      </c>
      <c r="L56" s="145">
        <v>2008</v>
      </c>
      <c r="M56" s="145">
        <v>2009</v>
      </c>
      <c r="N56" s="145">
        <v>2010</v>
      </c>
      <c r="O56" s="145">
        <v>2011</v>
      </c>
      <c r="P56" s="145">
        <v>2012</v>
      </c>
      <c r="Q56" s="146">
        <v>2013</v>
      </c>
      <c r="R56" s="146">
        <v>2014</v>
      </c>
      <c r="S56" s="146" t="s">
        <v>69</v>
      </c>
      <c r="T56" s="146">
        <v>2016</v>
      </c>
      <c r="U56" s="171" t="s">
        <v>99</v>
      </c>
    </row>
    <row r="57" spans="1:21" ht="24" customHeight="1" x14ac:dyDescent="0.15">
      <c r="A57" s="301" t="s">
        <v>70</v>
      </c>
      <c r="B57" s="301"/>
      <c r="C57" s="301"/>
      <c r="D57" s="169">
        <f t="shared" ref="D57:T57" si="1">(D26/D$53)/10</f>
        <v>7.912317557007766</v>
      </c>
      <c r="E57" s="169">
        <f t="shared" si="1"/>
        <v>8.7940458582276175</v>
      </c>
      <c r="F57" s="169">
        <f t="shared" si="1"/>
        <v>9.3323601815272941</v>
      </c>
      <c r="G57" s="169">
        <f t="shared" si="1"/>
        <v>10.349610081192726</v>
      </c>
      <c r="H57" s="169">
        <f t="shared" si="1"/>
        <v>10.561081044480026</v>
      </c>
      <c r="I57" s="169">
        <f t="shared" si="1"/>
        <v>10.558142071750783</v>
      </c>
      <c r="J57" s="169">
        <f t="shared" si="1"/>
        <v>10.756205496475891</v>
      </c>
      <c r="K57" s="169">
        <f t="shared" si="1"/>
        <v>11.129382655750955</v>
      </c>
      <c r="L57" s="169">
        <f t="shared" si="1"/>
        <v>11.41074626347512</v>
      </c>
      <c r="M57" s="169">
        <f t="shared" si="1"/>
        <v>13.463069201406048</v>
      </c>
      <c r="N57" s="169">
        <f t="shared" si="1"/>
        <v>12.797219692784214</v>
      </c>
      <c r="O57" s="169">
        <f t="shared" si="1"/>
        <v>12.310543737779334</v>
      </c>
      <c r="P57" s="169">
        <f t="shared" si="1"/>
        <v>12.465205111025892</v>
      </c>
      <c r="Q57" s="169">
        <f t="shared" si="1"/>
        <v>12.180304816284389</v>
      </c>
      <c r="R57" s="169">
        <f t="shared" si="1"/>
        <v>12.093335573201355</v>
      </c>
      <c r="S57" s="169">
        <f t="shared" si="1"/>
        <v>11.975910220219907</v>
      </c>
      <c r="T57" s="169">
        <f t="shared" si="1"/>
        <v>12.832956600130387</v>
      </c>
      <c r="U57" s="169">
        <f t="shared" ref="U57:U76" si="2">T57/F57-1</f>
        <v>0.37510301258327572</v>
      </c>
    </row>
    <row r="58" spans="1:21" ht="24" customHeight="1" x14ac:dyDescent="0.15">
      <c r="A58" s="301" t="s">
        <v>71</v>
      </c>
      <c r="B58" s="301"/>
      <c r="C58" s="301"/>
      <c r="D58" s="169">
        <f t="shared" ref="D58:T58" si="3">(D27/D$53)/10</f>
        <v>7.912317557007766</v>
      </c>
      <c r="E58" s="169">
        <f t="shared" si="3"/>
        <v>8.7940458582276175</v>
      </c>
      <c r="F58" s="169">
        <f t="shared" si="3"/>
        <v>9.3323601815272941</v>
      </c>
      <c r="G58" s="169">
        <f t="shared" si="3"/>
        <v>10.349610081192726</v>
      </c>
      <c r="H58" s="169">
        <f t="shared" si="3"/>
        <v>10.561081044480026</v>
      </c>
      <c r="I58" s="169">
        <f t="shared" si="3"/>
        <v>10.558142071750783</v>
      </c>
      <c r="J58" s="169">
        <f t="shared" si="3"/>
        <v>10.756205496475891</v>
      </c>
      <c r="K58" s="169">
        <f t="shared" si="3"/>
        <v>11.129382655750955</v>
      </c>
      <c r="L58" s="169">
        <f t="shared" si="3"/>
        <v>11.41074626347512</v>
      </c>
      <c r="M58" s="169">
        <f t="shared" si="3"/>
        <v>13.461025870494689</v>
      </c>
      <c r="N58" s="169">
        <f t="shared" si="3"/>
        <v>12.795360243781673</v>
      </c>
      <c r="O58" s="169">
        <f t="shared" si="3"/>
        <v>12.307950230340364</v>
      </c>
      <c r="P58" s="169">
        <f t="shared" si="3"/>
        <v>12.454445414137489</v>
      </c>
      <c r="Q58" s="169">
        <f t="shared" si="3"/>
        <v>12.171491021587361</v>
      </c>
      <c r="R58" s="169">
        <f t="shared" si="3"/>
        <v>12.081987172412799</v>
      </c>
      <c r="S58" s="169">
        <f t="shared" si="3"/>
        <v>11.952145131674534</v>
      </c>
      <c r="T58" s="169">
        <f t="shared" si="3"/>
        <v>12.804690662000283</v>
      </c>
      <c r="U58" s="169">
        <f t="shared" si="2"/>
        <v>0.3720742034095732</v>
      </c>
    </row>
    <row r="59" spans="1:21" ht="24" customHeight="1" x14ac:dyDescent="0.15">
      <c r="A59" s="149"/>
      <c r="B59" s="301" t="s">
        <v>72</v>
      </c>
      <c r="C59" s="301"/>
      <c r="D59" s="169">
        <f t="shared" ref="D59:T59" si="4">(D28/D$53)/10</f>
        <v>0.2194483881397456</v>
      </c>
      <c r="E59" s="169">
        <f t="shared" si="4"/>
        <v>0.24817117375481756</v>
      </c>
      <c r="F59" s="169">
        <f t="shared" si="4"/>
        <v>0.20698360277261285</v>
      </c>
      <c r="G59" s="169">
        <f t="shared" si="4"/>
        <v>0.20643559149360216</v>
      </c>
      <c r="H59" s="169">
        <f t="shared" si="4"/>
        <v>0.21023610239894541</v>
      </c>
      <c r="I59" s="169">
        <f t="shared" si="4"/>
        <v>0.26592634113285191</v>
      </c>
      <c r="J59" s="169">
        <f t="shared" si="4"/>
        <v>0.22741431111166807</v>
      </c>
      <c r="K59" s="169">
        <f t="shared" si="4"/>
        <v>0.20090026683747975</v>
      </c>
      <c r="L59" s="169">
        <f t="shared" si="4"/>
        <v>0.19316574292743766</v>
      </c>
      <c r="M59" s="169">
        <f t="shared" si="4"/>
        <v>0.20336617297213816</v>
      </c>
      <c r="N59" s="169">
        <f t="shared" si="4"/>
        <v>0.19005396771434263</v>
      </c>
      <c r="O59" s="169">
        <f t="shared" si="4"/>
        <v>0.18545399281991326</v>
      </c>
      <c r="P59" s="169">
        <f t="shared" si="4"/>
        <v>0.18958209269292281</v>
      </c>
      <c r="Q59" s="169">
        <f t="shared" si="4"/>
        <v>0.22005087927289951</v>
      </c>
      <c r="R59" s="169">
        <f t="shared" si="4"/>
        <v>0.21187646781849018</v>
      </c>
      <c r="S59" s="169">
        <f t="shared" si="4"/>
        <v>0.22075151862393394</v>
      </c>
      <c r="T59" s="169">
        <f t="shared" si="4"/>
        <v>0.22364083544800759</v>
      </c>
      <c r="U59" s="169">
        <f t="shared" si="2"/>
        <v>8.0476097875704422E-2</v>
      </c>
    </row>
    <row r="60" spans="1:21" ht="24" customHeight="1" x14ac:dyDescent="0.15">
      <c r="A60" s="149"/>
      <c r="B60" s="301" t="s">
        <v>73</v>
      </c>
      <c r="C60" s="301"/>
      <c r="D60" s="169">
        <f t="shared" ref="D60:T60" si="5">(D29/D$53)/10</f>
        <v>0.2194483881397456</v>
      </c>
      <c r="E60" s="169">
        <f t="shared" si="5"/>
        <v>0.24817117375481756</v>
      </c>
      <c r="F60" s="169">
        <f t="shared" si="5"/>
        <v>0.20698360277261285</v>
      </c>
      <c r="G60" s="169">
        <f t="shared" si="5"/>
        <v>0.20643559149360216</v>
      </c>
      <c r="H60" s="169">
        <f t="shared" si="5"/>
        <v>0.21023610239894541</v>
      </c>
      <c r="I60" s="169">
        <f t="shared" si="5"/>
        <v>0.26592634113285191</v>
      </c>
      <c r="J60" s="169">
        <f t="shared" si="5"/>
        <v>0.22741431111166807</v>
      </c>
      <c r="K60" s="169">
        <f t="shared" si="5"/>
        <v>0.20090026683747975</v>
      </c>
      <c r="L60" s="169">
        <f t="shared" si="5"/>
        <v>0.19316574292743766</v>
      </c>
      <c r="M60" s="169">
        <f t="shared" si="5"/>
        <v>0.20336617297213816</v>
      </c>
      <c r="N60" s="169">
        <f t="shared" si="5"/>
        <v>0.19005396771434263</v>
      </c>
      <c r="O60" s="169">
        <f t="shared" si="5"/>
        <v>0.18545399281991326</v>
      </c>
      <c r="P60" s="169">
        <f t="shared" si="5"/>
        <v>0.18958209269292281</v>
      </c>
      <c r="Q60" s="169">
        <f t="shared" si="5"/>
        <v>0.22005087927289951</v>
      </c>
      <c r="R60" s="169">
        <f t="shared" si="5"/>
        <v>0.21187646781849018</v>
      </c>
      <c r="S60" s="169">
        <f t="shared" si="5"/>
        <v>0.22075151862393394</v>
      </c>
      <c r="T60" s="169">
        <f t="shared" si="5"/>
        <v>0.22364083544800759</v>
      </c>
      <c r="U60" s="169">
        <f t="shared" si="2"/>
        <v>8.0476097875704422E-2</v>
      </c>
    </row>
    <row r="61" spans="1:21" ht="24" customHeight="1" x14ac:dyDescent="0.15">
      <c r="A61" s="149" t="s">
        <v>74</v>
      </c>
      <c r="B61" s="301" t="s">
        <v>75</v>
      </c>
      <c r="C61" s="301"/>
      <c r="D61" s="169">
        <f t="shared" ref="D61:T61" si="6">(D30/D$53)/10</f>
        <v>7.6928691688679836</v>
      </c>
      <c r="E61" s="169">
        <f t="shared" si="6"/>
        <v>8.5458746844728175</v>
      </c>
      <c r="F61" s="169">
        <f t="shared" si="6"/>
        <v>9.1253765787546879</v>
      </c>
      <c r="G61" s="169">
        <f t="shared" si="6"/>
        <v>10.143174489699124</v>
      </c>
      <c r="H61" s="169">
        <f t="shared" si="6"/>
        <v>10.350844942081071</v>
      </c>
      <c r="I61" s="169">
        <f t="shared" si="6"/>
        <v>10.292215730617944</v>
      </c>
      <c r="J61" s="169">
        <f t="shared" si="6"/>
        <v>10.528791185364229</v>
      </c>
      <c r="K61" s="169">
        <f t="shared" si="6"/>
        <v>10.928482388913476</v>
      </c>
      <c r="L61" s="169">
        <f t="shared" si="6"/>
        <v>11.217580520547699</v>
      </c>
      <c r="M61" s="169">
        <f t="shared" si="6"/>
        <v>13.259703028433965</v>
      </c>
      <c r="N61" s="169">
        <f t="shared" si="6"/>
        <v>12.60716572506988</v>
      </c>
      <c r="O61" s="169">
        <f t="shared" si="6"/>
        <v>12.125089744959398</v>
      </c>
      <c r="P61" s="169">
        <f t="shared" si="6"/>
        <v>12.275623018332947</v>
      </c>
      <c r="Q61" s="169">
        <f t="shared" si="6"/>
        <v>11.960253937011494</v>
      </c>
      <c r="R61" s="169">
        <f t="shared" si="6"/>
        <v>11.881459105382834</v>
      </c>
      <c r="S61" s="169">
        <f t="shared" si="6"/>
        <v>11.755158701595986</v>
      </c>
      <c r="T61" s="169">
        <f t="shared" si="6"/>
        <v>12.609315764682377</v>
      </c>
      <c r="U61" s="169">
        <f t="shared" si="2"/>
        <v>0.38178579874049778</v>
      </c>
    </row>
    <row r="62" spans="1:21" ht="24" customHeight="1" x14ac:dyDescent="0.15">
      <c r="A62" s="149"/>
      <c r="B62" s="301" t="s">
        <v>76</v>
      </c>
      <c r="C62" s="301"/>
      <c r="D62" s="169">
        <f t="shared" ref="D62:T62" si="7">(D31/D$53)/10</f>
        <v>7.6928691688679836</v>
      </c>
      <c r="E62" s="169">
        <f t="shared" si="7"/>
        <v>8.5458746844728175</v>
      </c>
      <c r="F62" s="169">
        <f t="shared" si="7"/>
        <v>9.1253765787546879</v>
      </c>
      <c r="G62" s="169">
        <f t="shared" si="7"/>
        <v>10.143174489699124</v>
      </c>
      <c r="H62" s="169">
        <f t="shared" si="7"/>
        <v>10.350844942081071</v>
      </c>
      <c r="I62" s="169">
        <f t="shared" si="7"/>
        <v>10.292215730617944</v>
      </c>
      <c r="J62" s="169">
        <f t="shared" si="7"/>
        <v>10.528791185364229</v>
      </c>
      <c r="K62" s="169">
        <f t="shared" si="7"/>
        <v>10.928482388913476</v>
      </c>
      <c r="L62" s="169">
        <f t="shared" si="7"/>
        <v>11.217580520547699</v>
      </c>
      <c r="M62" s="169">
        <f t="shared" si="7"/>
        <v>13.257659697522508</v>
      </c>
      <c r="N62" s="169">
        <f t="shared" si="7"/>
        <v>12.605306276067337</v>
      </c>
      <c r="O62" s="169">
        <f t="shared" si="7"/>
        <v>12.122496237520426</v>
      </c>
      <c r="P62" s="169">
        <f t="shared" si="7"/>
        <v>12.264863321444546</v>
      </c>
      <c r="Q62" s="169">
        <f t="shared" si="7"/>
        <v>11.951440142314464</v>
      </c>
      <c r="R62" s="169">
        <f t="shared" si="7"/>
        <v>11.870110704594328</v>
      </c>
      <c r="S62" s="169">
        <f t="shared" si="7"/>
        <v>11.731393613050569</v>
      </c>
      <c r="T62" s="169">
        <f t="shared" si="7"/>
        <v>12.581049826552274</v>
      </c>
      <c r="U62" s="169">
        <f t="shared" si="2"/>
        <v>0.37868828951595668</v>
      </c>
    </row>
    <row r="63" spans="1:21" ht="24" customHeight="1" x14ac:dyDescent="0.15">
      <c r="A63" s="149"/>
      <c r="B63" s="149"/>
      <c r="C63" s="153" t="s">
        <v>77</v>
      </c>
      <c r="D63" s="169">
        <f t="shared" ref="D63:T63" si="8">(D32/D$53)/10</f>
        <v>2.9997320101229707</v>
      </c>
      <c r="E63" s="169">
        <f t="shared" si="8"/>
        <v>3.6299454509142812</v>
      </c>
      <c r="F63" s="169">
        <f t="shared" si="8"/>
        <v>3.894149474011519</v>
      </c>
      <c r="G63" s="169">
        <f t="shared" si="8"/>
        <v>3.9871353867167065</v>
      </c>
      <c r="H63" s="169">
        <f t="shared" si="8"/>
        <v>3.8557285000077015</v>
      </c>
      <c r="I63" s="169">
        <f t="shared" si="8"/>
        <v>3.6235442937761055</v>
      </c>
      <c r="J63" s="169">
        <f t="shared" si="8"/>
        <v>3.8112897313718124</v>
      </c>
      <c r="K63" s="169">
        <f t="shared" si="8"/>
        <v>3.7048293487015074</v>
      </c>
      <c r="L63" s="169">
        <f t="shared" si="8"/>
        <v>3.9778577047878185</v>
      </c>
      <c r="M63" s="169">
        <f t="shared" si="8"/>
        <v>4.7422755009370654</v>
      </c>
      <c r="N63" s="169">
        <f t="shared" si="8"/>
        <v>4.2610288794907207</v>
      </c>
      <c r="O63" s="169">
        <f t="shared" si="8"/>
        <v>4.0191285801142005</v>
      </c>
      <c r="P63" s="169">
        <f t="shared" si="8"/>
        <v>3.8554844996326052</v>
      </c>
      <c r="Q63" s="169">
        <f t="shared" si="8"/>
        <v>3.6380821752639534</v>
      </c>
      <c r="R63" s="169">
        <f t="shared" si="8"/>
        <v>3.5863524407756957</v>
      </c>
      <c r="S63" s="169">
        <f t="shared" si="8"/>
        <v>3.4405738961512355</v>
      </c>
      <c r="T63" s="169">
        <f t="shared" si="8"/>
        <v>3.5007432195416968</v>
      </c>
      <c r="U63" s="169">
        <f t="shared" si="2"/>
        <v>-0.10102494963157094</v>
      </c>
    </row>
    <row r="64" spans="1:21" ht="24" customHeight="1" x14ac:dyDescent="0.15">
      <c r="A64" s="149"/>
      <c r="B64" s="149"/>
      <c r="C64" s="153" t="s">
        <v>78</v>
      </c>
      <c r="D64" s="169">
        <f t="shared" ref="D64:T64" si="9">(D33/D$53)/10</f>
        <v>2.9997320101229707</v>
      </c>
      <c r="E64" s="169">
        <f t="shared" si="9"/>
        <v>3.6299454509142812</v>
      </c>
      <c r="F64" s="169">
        <f t="shared" si="9"/>
        <v>3.894149474011519</v>
      </c>
      <c r="G64" s="169">
        <f t="shared" si="9"/>
        <v>3.9871353867167065</v>
      </c>
      <c r="H64" s="169">
        <f t="shared" si="9"/>
        <v>3.8557285000077015</v>
      </c>
      <c r="I64" s="169">
        <f t="shared" si="9"/>
        <v>3.6235442937761055</v>
      </c>
      <c r="J64" s="169">
        <f t="shared" si="9"/>
        <v>3.8112897313718124</v>
      </c>
      <c r="K64" s="169">
        <f t="shared" si="9"/>
        <v>3.7048293487015074</v>
      </c>
      <c r="L64" s="169">
        <f t="shared" si="9"/>
        <v>3.9778577047878185</v>
      </c>
      <c r="M64" s="169">
        <f t="shared" si="9"/>
        <v>4.7422755009370654</v>
      </c>
      <c r="N64" s="169">
        <f t="shared" si="9"/>
        <v>4.2610288794907207</v>
      </c>
      <c r="O64" s="169">
        <f t="shared" si="9"/>
        <v>4.0191285801142005</v>
      </c>
      <c r="P64" s="169">
        <f t="shared" si="9"/>
        <v>3.8554844996326052</v>
      </c>
      <c r="Q64" s="169">
        <f t="shared" si="9"/>
        <v>3.6380821752639534</v>
      </c>
      <c r="R64" s="169">
        <f t="shared" si="9"/>
        <v>3.5863524407756957</v>
      </c>
      <c r="S64" s="169">
        <f t="shared" si="9"/>
        <v>3.4405738961512355</v>
      </c>
      <c r="T64" s="169">
        <f t="shared" si="9"/>
        <v>3.5007432195416968</v>
      </c>
      <c r="U64" s="169">
        <f t="shared" si="2"/>
        <v>-0.10102494963157094</v>
      </c>
    </row>
    <row r="65" spans="1:21" ht="24" customHeight="1" x14ac:dyDescent="0.15">
      <c r="A65" s="149"/>
      <c r="B65" s="149"/>
      <c r="C65" s="153" t="s">
        <v>79</v>
      </c>
      <c r="D65" s="169">
        <f t="shared" ref="D65:T65" si="10">(D34/D$53)/10</f>
        <v>0.21076613152251497</v>
      </c>
      <c r="E65" s="169">
        <f t="shared" si="10"/>
        <v>0.2126560952514073</v>
      </c>
      <c r="F65" s="169">
        <f t="shared" si="10"/>
        <v>0.21768052961903978</v>
      </c>
      <c r="G65" s="169">
        <f t="shared" si="10"/>
        <v>0.21594915101810686</v>
      </c>
      <c r="H65" s="169">
        <f t="shared" si="10"/>
        <v>0.21224273283941483</v>
      </c>
      <c r="I65" s="169">
        <f t="shared" si="10"/>
        <v>0.21402247604429644</v>
      </c>
      <c r="J65" s="169">
        <f t="shared" si="10"/>
        <v>0.21959967508430198</v>
      </c>
      <c r="K65" s="169">
        <f t="shared" si="10"/>
        <v>0.25901171552143071</v>
      </c>
      <c r="L65" s="169">
        <f t="shared" si="10"/>
        <v>0.25195711613743565</v>
      </c>
      <c r="M65" s="169">
        <f t="shared" si="10"/>
        <v>0.35412140376752144</v>
      </c>
      <c r="N65" s="169">
        <f t="shared" si="10"/>
        <v>0.36891888630002023</v>
      </c>
      <c r="O65" s="169">
        <f t="shared" si="10"/>
        <v>0.40543326064321422</v>
      </c>
      <c r="P65" s="169">
        <f t="shared" si="10"/>
        <v>0.44815237450664097</v>
      </c>
      <c r="Q65" s="169">
        <f t="shared" si="10"/>
        <v>0.44689871424707589</v>
      </c>
      <c r="R65" s="169">
        <f t="shared" si="10"/>
        <v>0.45249685258159927</v>
      </c>
      <c r="S65" s="169">
        <f t="shared" si="10"/>
        <v>0.43289081168217625</v>
      </c>
      <c r="T65" s="169">
        <f t="shared" si="10"/>
        <v>0.45912615142873647</v>
      </c>
      <c r="U65" s="169">
        <f t="shared" si="2"/>
        <v>1.1091741747975714</v>
      </c>
    </row>
    <row r="66" spans="1:21" ht="24" customHeight="1" x14ac:dyDescent="0.15">
      <c r="A66" s="149"/>
      <c r="B66" s="149"/>
      <c r="C66" s="153" t="s">
        <v>80</v>
      </c>
      <c r="D66" s="169">
        <f t="shared" ref="D66:T66" si="11">(D35/D$53)/10</f>
        <v>0.21076613152251497</v>
      </c>
      <c r="E66" s="169">
        <f t="shared" si="11"/>
        <v>0.2126560952514073</v>
      </c>
      <c r="F66" s="169">
        <f t="shared" si="11"/>
        <v>0.21768052961903978</v>
      </c>
      <c r="G66" s="169">
        <f t="shared" si="11"/>
        <v>0.21594915101810686</v>
      </c>
      <c r="H66" s="169">
        <f t="shared" si="11"/>
        <v>0.21224273283941483</v>
      </c>
      <c r="I66" s="169">
        <f t="shared" si="11"/>
        <v>0.21402247604429644</v>
      </c>
      <c r="J66" s="169">
        <f t="shared" si="11"/>
        <v>0.21959967508430198</v>
      </c>
      <c r="K66" s="169">
        <f t="shared" si="11"/>
        <v>0.25901171552143071</v>
      </c>
      <c r="L66" s="169">
        <f t="shared" si="11"/>
        <v>0.25195711613743565</v>
      </c>
      <c r="M66" s="169">
        <f t="shared" si="11"/>
        <v>0.35412140376752144</v>
      </c>
      <c r="N66" s="169">
        <f t="shared" si="11"/>
        <v>0.36891888630002023</v>
      </c>
      <c r="O66" s="169">
        <f t="shared" si="11"/>
        <v>0.40543326064321422</v>
      </c>
      <c r="P66" s="169">
        <f t="shared" si="11"/>
        <v>0.44815237450664097</v>
      </c>
      <c r="Q66" s="169">
        <f t="shared" si="11"/>
        <v>0.44689871424707589</v>
      </c>
      <c r="R66" s="169">
        <f t="shared" si="11"/>
        <v>0.45249685258159927</v>
      </c>
      <c r="S66" s="169">
        <f t="shared" si="11"/>
        <v>0.43289081168217625</v>
      </c>
      <c r="T66" s="169">
        <f t="shared" si="11"/>
        <v>0.45912615142873647</v>
      </c>
      <c r="U66" s="169">
        <f t="shared" si="2"/>
        <v>1.1091741747975714</v>
      </c>
    </row>
    <row r="67" spans="1:21" ht="24" customHeight="1" x14ac:dyDescent="0.15">
      <c r="A67" s="149"/>
      <c r="B67" s="149"/>
      <c r="C67" s="153" t="s">
        <v>81</v>
      </c>
      <c r="D67" s="169">
        <f t="shared" ref="D67:T67" si="12">(D36/D$53)/10</f>
        <v>3.109659289316868</v>
      </c>
      <c r="E67" s="169">
        <f t="shared" si="12"/>
        <v>3.4310972642338484</v>
      </c>
      <c r="F67" s="169">
        <f t="shared" si="12"/>
        <v>3.6845031202233178</v>
      </c>
      <c r="G67" s="169">
        <f t="shared" si="12"/>
        <v>4.3868978963608178</v>
      </c>
      <c r="H67" s="169">
        <f t="shared" si="12"/>
        <v>4.6411570860065456</v>
      </c>
      <c r="I67" s="169">
        <f t="shared" si="12"/>
        <v>4.7837672645940241</v>
      </c>
      <c r="J67" s="169">
        <f t="shared" si="12"/>
        <v>4.8430127888229482</v>
      </c>
      <c r="K67" s="169">
        <f t="shared" si="12"/>
        <v>5.1675100469819153</v>
      </c>
      <c r="L67" s="169">
        <f t="shared" si="12"/>
        <v>5.3168452936579369</v>
      </c>
      <c r="M67" s="169">
        <f t="shared" si="12"/>
        <v>6.3286843442012657</v>
      </c>
      <c r="N67" s="169">
        <f t="shared" si="12"/>
        <v>6.1831476169434483</v>
      </c>
      <c r="O67" s="169">
        <f t="shared" si="12"/>
        <v>5.7543648834714825</v>
      </c>
      <c r="P67" s="169">
        <f t="shared" si="12"/>
        <v>5.8698433162575325</v>
      </c>
      <c r="Q67" s="169">
        <f t="shared" si="12"/>
        <v>5.7773536375162466</v>
      </c>
      <c r="R67" s="169">
        <f t="shared" si="12"/>
        <v>5.7418602161850272</v>
      </c>
      <c r="S67" s="169">
        <f t="shared" si="12"/>
        <v>5.7090701501190946</v>
      </c>
      <c r="T67" s="169">
        <f t="shared" si="12"/>
        <v>6.21577292202557</v>
      </c>
      <c r="U67" s="169">
        <f t="shared" si="2"/>
        <v>0.68700438545125508</v>
      </c>
    </row>
    <row r="68" spans="1:21" ht="24" customHeight="1" x14ac:dyDescent="0.15">
      <c r="A68" s="149"/>
      <c r="B68" s="149"/>
      <c r="C68" s="153" t="s">
        <v>82</v>
      </c>
      <c r="D68" s="169">
        <f t="shared" ref="D68:T68" si="13">(D37/D$53)/10</f>
        <v>3.109659289316868</v>
      </c>
      <c r="E68" s="169">
        <f t="shared" si="13"/>
        <v>3.4310972642338484</v>
      </c>
      <c r="F68" s="169">
        <f t="shared" si="13"/>
        <v>3.6845031202233178</v>
      </c>
      <c r="G68" s="169">
        <f t="shared" si="13"/>
        <v>4.3868978963608178</v>
      </c>
      <c r="H68" s="169">
        <f t="shared" si="13"/>
        <v>4.6411570860065456</v>
      </c>
      <c r="I68" s="169">
        <f t="shared" si="13"/>
        <v>4.7837672645940241</v>
      </c>
      <c r="J68" s="169">
        <f t="shared" si="13"/>
        <v>4.8430127888229482</v>
      </c>
      <c r="K68" s="169">
        <f t="shared" si="13"/>
        <v>5.1675100469819153</v>
      </c>
      <c r="L68" s="169">
        <f t="shared" si="13"/>
        <v>5.3168452936579369</v>
      </c>
      <c r="M68" s="169">
        <f t="shared" si="13"/>
        <v>6.3286843442012657</v>
      </c>
      <c r="N68" s="169">
        <f t="shared" si="13"/>
        <v>6.1831476169434483</v>
      </c>
      <c r="O68" s="169">
        <f t="shared" si="13"/>
        <v>5.7543648834714825</v>
      </c>
      <c r="P68" s="169">
        <f t="shared" si="13"/>
        <v>5.8698433162575325</v>
      </c>
      <c r="Q68" s="169">
        <f t="shared" si="13"/>
        <v>5.7773536375162466</v>
      </c>
      <c r="R68" s="169">
        <f t="shared" si="13"/>
        <v>5.7418602161850272</v>
      </c>
      <c r="S68" s="169">
        <f t="shared" si="13"/>
        <v>5.7090701501190946</v>
      </c>
      <c r="T68" s="169">
        <f t="shared" si="13"/>
        <v>6.21577292202557</v>
      </c>
      <c r="U68" s="169">
        <f t="shared" si="2"/>
        <v>0.68700438545125508</v>
      </c>
    </row>
    <row r="69" spans="1:21" ht="24" customHeight="1" x14ac:dyDescent="0.15">
      <c r="A69" s="149"/>
      <c r="B69" s="149"/>
      <c r="C69" s="153" t="s">
        <v>83</v>
      </c>
      <c r="D69" s="169">
        <f t="shared" ref="D69:T69" si="14">(D38/D$53)/10</f>
        <v>0.8158245398371905</v>
      </c>
      <c r="E69" s="169">
        <f t="shared" si="14"/>
        <v>0.92473583871076781</v>
      </c>
      <c r="F69" s="169">
        <f t="shared" si="14"/>
        <v>0.9627488561348565</v>
      </c>
      <c r="G69" s="169">
        <f t="shared" si="14"/>
        <v>1.1712513273818996</v>
      </c>
      <c r="H69" s="169">
        <f t="shared" si="14"/>
        <v>1.2297373942117562</v>
      </c>
      <c r="I69" s="169">
        <f t="shared" si="14"/>
        <v>1.2179401550941822</v>
      </c>
      <c r="J69" s="169">
        <f t="shared" si="14"/>
        <v>1.2317592732534206</v>
      </c>
      <c r="K69" s="169">
        <f t="shared" si="14"/>
        <v>1.3027006768599425</v>
      </c>
      <c r="L69" s="169">
        <f t="shared" si="14"/>
        <v>1.179605469908477</v>
      </c>
      <c r="M69" s="169">
        <f t="shared" si="14"/>
        <v>1.1658424781167906</v>
      </c>
      <c r="N69" s="169">
        <f t="shared" si="14"/>
        <v>1.2196403339202451</v>
      </c>
      <c r="O69" s="169">
        <f t="shared" si="14"/>
        <v>1.3768660530342975</v>
      </c>
      <c r="P69" s="169">
        <f t="shared" si="14"/>
        <v>1.4285598328564029</v>
      </c>
      <c r="Q69" s="169">
        <f t="shared" si="14"/>
        <v>1.4128449002656205</v>
      </c>
      <c r="R69" s="169">
        <f t="shared" si="14"/>
        <v>1.4150999498434573</v>
      </c>
      <c r="S69" s="169">
        <f t="shared" si="14"/>
        <v>1.3990606587694137</v>
      </c>
      <c r="T69" s="169">
        <f t="shared" si="14"/>
        <v>1.5186714253801752</v>
      </c>
      <c r="U69" s="169">
        <f t="shared" si="2"/>
        <v>0.57743259387207013</v>
      </c>
    </row>
    <row r="70" spans="1:21" ht="24" customHeight="1" x14ac:dyDescent="0.15">
      <c r="A70" s="149"/>
      <c r="B70" s="149"/>
      <c r="C70" s="153" t="s">
        <v>84</v>
      </c>
      <c r="D70" s="169">
        <f t="shared" ref="D70:T70" si="15">(D39/D$53)/10</f>
        <v>0.8158245398371905</v>
      </c>
      <c r="E70" s="169">
        <f t="shared" si="15"/>
        <v>0.92473583871076781</v>
      </c>
      <c r="F70" s="169">
        <f t="shared" si="15"/>
        <v>0.9627488561348565</v>
      </c>
      <c r="G70" s="169">
        <f t="shared" si="15"/>
        <v>1.1712513273818996</v>
      </c>
      <c r="H70" s="169">
        <f t="shared" si="15"/>
        <v>1.2297373942117562</v>
      </c>
      <c r="I70" s="169">
        <f t="shared" si="15"/>
        <v>1.2179401550941822</v>
      </c>
      <c r="J70" s="169">
        <f t="shared" si="15"/>
        <v>1.2317592732534206</v>
      </c>
      <c r="K70" s="169">
        <f t="shared" si="15"/>
        <v>1.3027006768599425</v>
      </c>
      <c r="L70" s="169">
        <f t="shared" si="15"/>
        <v>1.179605469908477</v>
      </c>
      <c r="M70" s="169">
        <f t="shared" si="15"/>
        <v>1.1658424781167906</v>
      </c>
      <c r="N70" s="169">
        <f t="shared" si="15"/>
        <v>1.2196403339202451</v>
      </c>
      <c r="O70" s="169">
        <f t="shared" si="15"/>
        <v>1.3768660530342975</v>
      </c>
      <c r="P70" s="169">
        <f t="shared" si="15"/>
        <v>1.4285598328564029</v>
      </c>
      <c r="Q70" s="169">
        <f t="shared" si="15"/>
        <v>1.4128449002656205</v>
      </c>
      <c r="R70" s="169">
        <f t="shared" si="15"/>
        <v>1.4150999498434573</v>
      </c>
      <c r="S70" s="169">
        <f t="shared" si="15"/>
        <v>1.3990606587694137</v>
      </c>
      <c r="T70" s="169">
        <f t="shared" si="15"/>
        <v>1.5186714253801752</v>
      </c>
      <c r="U70" s="169">
        <f t="shared" si="2"/>
        <v>0.57743259387207013</v>
      </c>
    </row>
    <row r="71" spans="1:21" ht="24" customHeight="1" x14ac:dyDescent="0.15">
      <c r="A71" s="149"/>
      <c r="B71" s="149"/>
      <c r="C71" s="153" t="s">
        <v>85</v>
      </c>
      <c r="D71" s="169">
        <f t="shared" ref="D71:T71" si="16">(D40/D$53)/10</f>
        <v>0.20602160290161825</v>
      </c>
      <c r="E71" s="169">
        <f t="shared" si="16"/>
        <v>0.21886157738829995</v>
      </c>
      <c r="F71" s="169">
        <f t="shared" si="16"/>
        <v>0.23442480705999094</v>
      </c>
      <c r="G71" s="169">
        <f t="shared" si="16"/>
        <v>0.22567659075854002</v>
      </c>
      <c r="H71" s="169">
        <f t="shared" si="16"/>
        <v>0.23275841210646511</v>
      </c>
      <c r="I71" s="169">
        <f t="shared" si="16"/>
        <v>0.26574630244685643</v>
      </c>
      <c r="J71" s="169">
        <f t="shared" si="16"/>
        <v>0.24780542454483095</v>
      </c>
      <c r="K71" s="169">
        <f t="shared" si="16"/>
        <v>0.31450315576596749</v>
      </c>
      <c r="L71" s="169">
        <f t="shared" si="16"/>
        <v>0.29612752815499255</v>
      </c>
      <c r="M71" s="169">
        <f t="shared" si="16"/>
        <v>0.34211483111038005</v>
      </c>
      <c r="N71" s="169">
        <f t="shared" si="16"/>
        <v>0.31730660543069644</v>
      </c>
      <c r="O71" s="169">
        <f t="shared" si="16"/>
        <v>0.33011105329871682</v>
      </c>
      <c r="P71" s="169">
        <f t="shared" si="16"/>
        <v>0.35656129951442317</v>
      </c>
      <c r="Q71" s="169">
        <f t="shared" si="16"/>
        <v>0.38120930265278441</v>
      </c>
      <c r="R71" s="169">
        <f t="shared" si="16"/>
        <v>0.37073455065189304</v>
      </c>
      <c r="S71" s="169">
        <f t="shared" si="16"/>
        <v>0.38061995997852038</v>
      </c>
      <c r="T71" s="169">
        <f t="shared" si="16"/>
        <v>0.40477433702764182</v>
      </c>
      <c r="U71" s="169">
        <f t="shared" si="2"/>
        <v>0.72667023641425987</v>
      </c>
    </row>
    <row r="72" spans="1:21" ht="24" customHeight="1" x14ac:dyDescent="0.15">
      <c r="A72" s="149"/>
      <c r="B72" s="149"/>
      <c r="C72" s="153" t="s">
        <v>86</v>
      </c>
      <c r="D72" s="169">
        <f t="shared" ref="D72:T72" si="17">(D41/D$53)/10</f>
        <v>0.20602160290161825</v>
      </c>
      <c r="E72" s="169">
        <f t="shared" si="17"/>
        <v>0.21886157738829995</v>
      </c>
      <c r="F72" s="169">
        <f t="shared" si="17"/>
        <v>0.23442480705999094</v>
      </c>
      <c r="G72" s="169">
        <f t="shared" si="17"/>
        <v>0.22567659075854002</v>
      </c>
      <c r="H72" s="169">
        <f t="shared" si="17"/>
        <v>0.23275841210646511</v>
      </c>
      <c r="I72" s="169">
        <f t="shared" si="17"/>
        <v>0.26574630244685643</v>
      </c>
      <c r="J72" s="169">
        <f t="shared" si="17"/>
        <v>0.24780542454483095</v>
      </c>
      <c r="K72" s="169">
        <f t="shared" si="17"/>
        <v>0.31450315576596749</v>
      </c>
      <c r="L72" s="169">
        <f t="shared" si="17"/>
        <v>0.29612752815499255</v>
      </c>
      <c r="M72" s="169">
        <f t="shared" si="17"/>
        <v>0.34211483111038005</v>
      </c>
      <c r="N72" s="169">
        <f t="shared" si="17"/>
        <v>0.31730660543069644</v>
      </c>
      <c r="O72" s="169">
        <f t="shared" si="17"/>
        <v>0.33011105329871682</v>
      </c>
      <c r="P72" s="169">
        <f t="shared" si="17"/>
        <v>0.35656129951442317</v>
      </c>
      <c r="Q72" s="169">
        <f t="shared" si="17"/>
        <v>0.38120930265278441</v>
      </c>
      <c r="R72" s="169">
        <f t="shared" si="17"/>
        <v>0.37073455065189304</v>
      </c>
      <c r="S72" s="169">
        <f t="shared" si="17"/>
        <v>0.38061995997852038</v>
      </c>
      <c r="T72" s="169">
        <f t="shared" si="17"/>
        <v>0.40477433702764182</v>
      </c>
      <c r="U72" s="169">
        <f t="shared" si="2"/>
        <v>0.72667023641425987</v>
      </c>
    </row>
    <row r="73" spans="1:21" ht="24" customHeight="1" x14ac:dyDescent="0.15">
      <c r="A73" s="149"/>
      <c r="B73" s="149"/>
      <c r="C73" s="153" t="s">
        <v>87</v>
      </c>
      <c r="D73" s="169">
        <f t="shared" ref="D73:T73" si="18">(D42/D$53)/10</f>
        <v>8.2852018828806322E-3</v>
      </c>
      <c r="E73" s="169">
        <f t="shared" si="18"/>
        <v>8.3220827205730749E-3</v>
      </c>
      <c r="F73" s="169">
        <f t="shared" si="18"/>
        <v>2.3340318743011158E-2</v>
      </c>
      <c r="G73" s="169">
        <f t="shared" si="18"/>
        <v>3.5293216136391269E-2</v>
      </c>
      <c r="H73" s="169">
        <f t="shared" si="18"/>
        <v>5.3205620886688863E-2</v>
      </c>
      <c r="I73" s="169">
        <f t="shared" si="18"/>
        <v>6.9256268360954082E-2</v>
      </c>
      <c r="J73" s="169">
        <f t="shared" si="18"/>
        <v>7.0004120868002104E-2</v>
      </c>
      <c r="K73" s="169">
        <f t="shared" si="18"/>
        <v>6.8407156813014264E-2</v>
      </c>
      <c r="L73" s="169">
        <f t="shared" si="18"/>
        <v>7.2527028954884928E-2</v>
      </c>
      <c r="M73" s="169">
        <f t="shared" si="18"/>
        <v>0.1857258314435602</v>
      </c>
      <c r="N73" s="169">
        <f t="shared" si="18"/>
        <v>0.13999151005833974</v>
      </c>
      <c r="O73" s="169">
        <f t="shared" si="18"/>
        <v>0.12470940991919741</v>
      </c>
      <c r="P73" s="169">
        <f t="shared" si="18"/>
        <v>0.15487702579789264</v>
      </c>
      <c r="Q73" s="169">
        <f t="shared" si="18"/>
        <v>0.14212568476300005</v>
      </c>
      <c r="R73" s="169">
        <f t="shared" si="18"/>
        <v>0.15491845091077652</v>
      </c>
      <c r="S73" s="169">
        <f t="shared" si="18"/>
        <v>0.22502389094527095</v>
      </c>
      <c r="T73" s="169">
        <f t="shared" si="18"/>
        <v>0.31329753863921728</v>
      </c>
      <c r="U73" s="169">
        <f t="shared" si="2"/>
        <v>12.423018858002042</v>
      </c>
    </row>
    <row r="74" spans="1:21" ht="24" customHeight="1" x14ac:dyDescent="0.15">
      <c r="A74" s="149"/>
      <c r="B74" s="149"/>
      <c r="C74" s="153" t="s">
        <v>88</v>
      </c>
      <c r="D74" s="169">
        <f t="shared" ref="D74:T74" si="19">(D43/D$53)/10</f>
        <v>8.2852018828806322E-3</v>
      </c>
      <c r="E74" s="169">
        <f t="shared" si="19"/>
        <v>8.3220827205730749E-3</v>
      </c>
      <c r="F74" s="169">
        <f t="shared" si="19"/>
        <v>2.3340318743011158E-2</v>
      </c>
      <c r="G74" s="169">
        <f t="shared" si="19"/>
        <v>3.5293216136391269E-2</v>
      </c>
      <c r="H74" s="169">
        <f t="shared" si="19"/>
        <v>5.3205620886688863E-2</v>
      </c>
      <c r="I74" s="169">
        <f t="shared" si="19"/>
        <v>6.9256268360954082E-2</v>
      </c>
      <c r="J74" s="169">
        <f t="shared" si="19"/>
        <v>7.0004120868002104E-2</v>
      </c>
      <c r="K74" s="169">
        <f t="shared" si="19"/>
        <v>6.8407156813014264E-2</v>
      </c>
      <c r="L74" s="169">
        <f t="shared" si="19"/>
        <v>7.2527028954884928E-2</v>
      </c>
      <c r="M74" s="169">
        <f t="shared" si="19"/>
        <v>0.18368250053218482</v>
      </c>
      <c r="N74" s="169">
        <f t="shared" si="19"/>
        <v>0.13813206105578718</v>
      </c>
      <c r="O74" s="169">
        <f t="shared" si="19"/>
        <v>0.1221159024802124</v>
      </c>
      <c r="P74" s="169">
        <f t="shared" si="19"/>
        <v>0.14411732890953136</v>
      </c>
      <c r="Q74" s="169">
        <f t="shared" si="19"/>
        <v>0.13331189006596741</v>
      </c>
      <c r="R74" s="169">
        <f t="shared" si="19"/>
        <v>0.14357005012224131</v>
      </c>
      <c r="S74" s="169">
        <f t="shared" si="19"/>
        <v>0.20125880239987878</v>
      </c>
      <c r="T74" s="169">
        <f t="shared" si="19"/>
        <v>0.28503160050911214</v>
      </c>
      <c r="U74" s="169">
        <f t="shared" si="2"/>
        <v>11.211984062748062</v>
      </c>
    </row>
    <row r="75" spans="1:21" ht="24" customHeight="1" x14ac:dyDescent="0.15">
      <c r="A75" s="154"/>
      <c r="B75" s="154"/>
      <c r="C75" s="153" t="s">
        <v>89</v>
      </c>
      <c r="D75" s="169">
        <f t="shared" ref="D75:T75" si="20">(D44/D$53)/10</f>
        <v>0.34258039328397205</v>
      </c>
      <c r="E75" s="169">
        <f t="shared" si="20"/>
        <v>0.12025637525363778</v>
      </c>
      <c r="F75" s="169">
        <f t="shared" si="20"/>
        <v>0.10852947296294853</v>
      </c>
      <c r="G75" s="169">
        <f t="shared" si="20"/>
        <v>0.12097092132665772</v>
      </c>
      <c r="H75" s="169">
        <f t="shared" si="20"/>
        <v>0.12601519602251973</v>
      </c>
      <c r="I75" s="169">
        <f t="shared" si="20"/>
        <v>0.1179389703015115</v>
      </c>
      <c r="J75" s="169">
        <f t="shared" si="20"/>
        <v>0.10532017141891019</v>
      </c>
      <c r="K75" s="169">
        <f t="shared" si="20"/>
        <v>0.11152028826970047</v>
      </c>
      <c r="L75" s="169">
        <f t="shared" si="20"/>
        <v>0.12266037894610751</v>
      </c>
      <c r="M75" s="169">
        <f t="shared" si="20"/>
        <v>0.14093863885733296</v>
      </c>
      <c r="N75" s="169">
        <f t="shared" si="20"/>
        <v>0.11713189292644335</v>
      </c>
      <c r="O75" s="169">
        <f t="shared" si="20"/>
        <v>0.11447650447830873</v>
      </c>
      <c r="P75" s="169">
        <f t="shared" si="20"/>
        <v>0.16214466976744216</v>
      </c>
      <c r="Q75" s="169">
        <f t="shared" si="20"/>
        <v>0.16173952230280128</v>
      </c>
      <c r="R75" s="169">
        <f t="shared" si="20"/>
        <v>0.15999664443442013</v>
      </c>
      <c r="S75" s="169">
        <f t="shared" si="20"/>
        <v>0.16791933395024938</v>
      </c>
      <c r="T75" s="169">
        <f t="shared" si="20"/>
        <v>0.1969301706393706</v>
      </c>
      <c r="U75" s="169">
        <f t="shared" si="2"/>
        <v>0.81453171440905892</v>
      </c>
    </row>
    <row r="76" spans="1:21" ht="24" customHeight="1" x14ac:dyDescent="0.15">
      <c r="A76" s="157"/>
      <c r="B76" s="157"/>
      <c r="C76" s="158" t="s">
        <v>90</v>
      </c>
      <c r="D76" s="172">
        <f t="shared" ref="D76:T76" si="21">(D45/D$53)/10</f>
        <v>0.34258039328397205</v>
      </c>
      <c r="E76" s="172">
        <f t="shared" si="21"/>
        <v>0.12025637525363778</v>
      </c>
      <c r="F76" s="172">
        <f t="shared" si="21"/>
        <v>0.10852947296294853</v>
      </c>
      <c r="G76" s="172">
        <f t="shared" si="21"/>
        <v>0.12097092132665772</v>
      </c>
      <c r="H76" s="172">
        <f t="shared" si="21"/>
        <v>0.12601519602251973</v>
      </c>
      <c r="I76" s="172">
        <f t="shared" si="21"/>
        <v>0.1179389703015115</v>
      </c>
      <c r="J76" s="172">
        <f t="shared" si="21"/>
        <v>0.10532017141891019</v>
      </c>
      <c r="K76" s="172">
        <f t="shared" si="21"/>
        <v>0.11152028826970047</v>
      </c>
      <c r="L76" s="172">
        <f t="shared" si="21"/>
        <v>0.12266037894610751</v>
      </c>
      <c r="M76" s="172">
        <f t="shared" si="21"/>
        <v>0.14093863885733296</v>
      </c>
      <c r="N76" s="172">
        <f t="shared" si="21"/>
        <v>0.11713189292644335</v>
      </c>
      <c r="O76" s="172">
        <f t="shared" si="21"/>
        <v>0.11447650447830873</v>
      </c>
      <c r="P76" s="172">
        <f t="shared" si="21"/>
        <v>0.16214466976744216</v>
      </c>
      <c r="Q76" s="172">
        <f t="shared" si="21"/>
        <v>0.16173952230280128</v>
      </c>
      <c r="R76" s="172">
        <f t="shared" si="21"/>
        <v>0.15999664443442013</v>
      </c>
      <c r="S76" s="172">
        <f t="shared" si="21"/>
        <v>0.16791933395024938</v>
      </c>
      <c r="T76" s="172">
        <f t="shared" si="21"/>
        <v>0.1969301706393706</v>
      </c>
      <c r="U76" s="172">
        <f t="shared" si="2"/>
        <v>0.81453171440905892</v>
      </c>
    </row>
    <row r="77" spans="1:21" x14ac:dyDescent="0.15">
      <c r="D77"/>
      <c r="E77"/>
      <c r="F77"/>
      <c r="G77"/>
      <c r="H77"/>
      <c r="I77"/>
      <c r="J77"/>
      <c r="K77"/>
      <c r="L77"/>
      <c r="M77"/>
      <c r="N77"/>
      <c r="O77"/>
      <c r="P77"/>
      <c r="Q77"/>
      <c r="R77"/>
      <c r="S77"/>
      <c r="T77"/>
      <c r="U77"/>
    </row>
    <row r="78" spans="1:21" x14ac:dyDescent="0.15">
      <c r="D78"/>
      <c r="E78"/>
      <c r="F78"/>
      <c r="G78"/>
      <c r="H78"/>
      <c r="I78"/>
      <c r="J78"/>
      <c r="K78"/>
      <c r="L78"/>
      <c r="M78"/>
      <c r="N78"/>
      <c r="O78"/>
      <c r="P78"/>
      <c r="Q78"/>
      <c r="R78"/>
      <c r="S78"/>
      <c r="T78"/>
      <c r="U78"/>
    </row>
    <row r="79" spans="1:21" x14ac:dyDescent="0.15">
      <c r="D79" s="173" t="s">
        <v>65</v>
      </c>
      <c r="E79" s="173">
        <v>170.66671484</v>
      </c>
      <c r="F79" s="173">
        <v>245.42875956</v>
      </c>
      <c r="G79" s="173">
        <v>359.35887137999998</v>
      </c>
      <c r="H79" s="173">
        <v>468.01514639999999</v>
      </c>
      <c r="I79" s="173">
        <v>577.0234974</v>
      </c>
      <c r="J79" s="173">
        <v>673.70294279999996</v>
      </c>
      <c r="K79" s="173">
        <v>789.22755519999998</v>
      </c>
      <c r="L79" s="173">
        <v>880.46087910000006</v>
      </c>
      <c r="M79" s="173">
        <v>994.78285840000001</v>
      </c>
      <c r="N79" s="173">
        <v>999.19184810000002</v>
      </c>
      <c r="O79" s="173">
        <v>1160.0139782000001</v>
      </c>
      <c r="P79" s="173">
        <v>1394.4771655</v>
      </c>
      <c r="Q79" s="173">
        <v>1569.6721149</v>
      </c>
      <c r="R79" s="173">
        <v>1809.7130867000001</v>
      </c>
      <c r="S79" s="173">
        <v>2044.4658758</v>
      </c>
      <c r="T79" s="173">
        <v>2338.6474936999998</v>
      </c>
      <c r="U79" s="173">
        <v>2608.5257492999999</v>
      </c>
    </row>
    <row r="80" spans="1:21" x14ac:dyDescent="0.15">
      <c r="D80"/>
      <c r="E80" s="174">
        <f t="shared" ref="E80:U80" si="22">(E52/E79)/1000</f>
        <v>0</v>
      </c>
      <c r="F80" s="174">
        <f t="shared" si="22"/>
        <v>0</v>
      </c>
      <c r="G80" s="174">
        <f t="shared" si="22"/>
        <v>0</v>
      </c>
      <c r="H80" s="174">
        <f t="shared" si="22"/>
        <v>0</v>
      </c>
      <c r="I80" s="174">
        <f t="shared" si="22"/>
        <v>0</v>
      </c>
      <c r="J80" s="174">
        <f t="shared" si="22"/>
        <v>0</v>
      </c>
      <c r="K80" s="174">
        <f t="shared" si="22"/>
        <v>0</v>
      </c>
      <c r="L80" s="174">
        <f t="shared" si="22"/>
        <v>0</v>
      </c>
      <c r="M80" s="174">
        <f t="shared" si="22"/>
        <v>0</v>
      </c>
      <c r="N80" s="174">
        <f t="shared" si="22"/>
        <v>0</v>
      </c>
      <c r="O80" s="174">
        <f t="shared" si="22"/>
        <v>0</v>
      </c>
      <c r="P80" s="174">
        <f t="shared" si="22"/>
        <v>0</v>
      </c>
      <c r="Q80" s="174">
        <f t="shared" si="22"/>
        <v>0</v>
      </c>
      <c r="R80" s="174">
        <f t="shared" si="22"/>
        <v>0</v>
      </c>
      <c r="S80" s="174">
        <f t="shared" si="22"/>
        <v>0</v>
      </c>
      <c r="T80" s="174">
        <f t="shared" si="22"/>
        <v>0</v>
      </c>
      <c r="U80" s="174">
        <f t="shared" si="22"/>
        <v>0</v>
      </c>
    </row>
    <row r="81" spans="4:21" x14ac:dyDescent="0.15">
      <c r="D81"/>
      <c r="E81"/>
      <c r="F81"/>
      <c r="G81"/>
      <c r="H81"/>
      <c r="I81"/>
      <c r="J81"/>
      <c r="K81"/>
      <c r="L81"/>
      <c r="M81"/>
      <c r="N81"/>
      <c r="O81"/>
      <c r="P81"/>
      <c r="Q81"/>
      <c r="R81"/>
      <c r="S81"/>
      <c r="T81"/>
      <c r="U81"/>
    </row>
    <row r="82" spans="4:21" x14ac:dyDescent="0.15">
      <c r="D82"/>
      <c r="E82"/>
      <c r="F82" s="173"/>
      <c r="G82"/>
      <c r="H82"/>
      <c r="I82"/>
      <c r="J82"/>
      <c r="K82"/>
      <c r="L82"/>
      <c r="M82"/>
      <c r="N82"/>
      <c r="O82"/>
      <c r="P82"/>
      <c r="Q82"/>
      <c r="R82"/>
      <c r="S82"/>
      <c r="T82"/>
      <c r="U82"/>
    </row>
    <row r="83" spans="4:21" x14ac:dyDescent="0.15">
      <c r="D83"/>
      <c r="E83" s="174"/>
      <c r="F83" s="174"/>
      <c r="G83" s="174"/>
      <c r="H83" s="174"/>
      <c r="I83" s="174"/>
      <c r="J83" s="174"/>
      <c r="K83" s="174"/>
      <c r="L83" s="174"/>
      <c r="M83" s="174"/>
      <c r="N83" s="174"/>
      <c r="O83" s="174"/>
      <c r="P83" s="174"/>
      <c r="Q83" s="174"/>
      <c r="R83" s="174"/>
      <c r="S83" s="174"/>
      <c r="T83" s="174"/>
      <c r="U83" s="174"/>
    </row>
    <row r="84" spans="4:21" x14ac:dyDescent="0.15">
      <c r="D84" s="173" t="s">
        <v>100</v>
      </c>
      <c r="E84" s="174">
        <v>7.5490000000000002E-2</v>
      </c>
      <c r="F84" s="174">
        <v>8.2280000000000006E-2</v>
      </c>
      <c r="G84" s="174">
        <v>8.8010000000000005E-2</v>
      </c>
      <c r="H84" s="174">
        <v>9.7600000000000006E-2</v>
      </c>
      <c r="I84" s="174">
        <v>0.10052999999999999</v>
      </c>
      <c r="J84" s="174">
        <v>0.10087</v>
      </c>
      <c r="K84" s="174">
        <v>0.10358000000000001</v>
      </c>
      <c r="L84" s="174">
        <v>0.10907</v>
      </c>
      <c r="M84" s="174">
        <v>0.11106000000000001</v>
      </c>
      <c r="N84" s="174">
        <v>0.13022</v>
      </c>
      <c r="O84" s="174">
        <v>0.12336</v>
      </c>
      <c r="P84" s="174">
        <v>0.11858</v>
      </c>
      <c r="Q84" s="174">
        <v>0.12003999999999999</v>
      </c>
      <c r="R84" s="174">
        <v>0.11804000000000001</v>
      </c>
      <c r="S84" s="174">
        <v>0.11695999999999999</v>
      </c>
      <c r="T84" s="174">
        <v>0.11572</v>
      </c>
      <c r="U84" s="174">
        <v>0.12523999999999999</v>
      </c>
    </row>
  </sheetData>
  <mergeCells count="13">
    <mergeCell ref="B19:B22"/>
    <mergeCell ref="A26:C26"/>
    <mergeCell ref="A27:C27"/>
    <mergeCell ref="B28:C28"/>
    <mergeCell ref="B29:C29"/>
    <mergeCell ref="B60:C60"/>
    <mergeCell ref="B61:C61"/>
    <mergeCell ref="B62:C62"/>
    <mergeCell ref="B30:C30"/>
    <mergeCell ref="B31:C31"/>
    <mergeCell ref="A57:C57"/>
    <mergeCell ref="A58:C58"/>
    <mergeCell ref="B59:C59"/>
  </mergeCells>
  <pageMargins left="0.62986111111111098" right="3.9583333333333297E-2" top="0.55138888888888904" bottom="0.35416666666666702" header="0.51180555555555496" footer="0.51180555555555496"/>
  <pageSetup paperSize="0" scale="0" firstPageNumber="0" orientation="portrait" usePrinterDefaults="0" horizontalDpi="0" verticalDpi="0" copie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D7E4BD"/>
  </sheetPr>
  <dimension ref="A1:AK38"/>
  <sheetViews>
    <sheetView showGridLines="0" workbookViewId="0"/>
  </sheetViews>
  <sheetFormatPr baseColWidth="10" defaultColWidth="8.83203125" defaultRowHeight="13" x14ac:dyDescent="0.15"/>
  <cols>
    <col min="1" max="37" width="8.83203125" style="96"/>
  </cols>
  <sheetData>
    <row r="1" spans="1:37" ht="16.5" customHeight="1" x14ac:dyDescent="0.15">
      <c r="A1" s="175" t="s">
        <v>101</v>
      </c>
      <c r="B1"/>
      <c r="C1"/>
      <c r="D1"/>
      <c r="E1"/>
      <c r="F1"/>
      <c r="G1"/>
      <c r="H1"/>
      <c r="I1"/>
      <c r="J1"/>
      <c r="K1"/>
      <c r="L1"/>
      <c r="M1"/>
      <c r="N1"/>
      <c r="O1"/>
      <c r="P1"/>
      <c r="Q1"/>
      <c r="R1"/>
      <c r="S1"/>
      <c r="T1"/>
      <c r="V1"/>
      <c r="W1"/>
      <c r="X1"/>
      <c r="Y1"/>
      <c r="Z1"/>
      <c r="AA1"/>
      <c r="AB1"/>
      <c r="AC1"/>
      <c r="AD1"/>
      <c r="AE1"/>
      <c r="AF1"/>
      <c r="AG1"/>
      <c r="AH1"/>
      <c r="AI1"/>
      <c r="AJ1"/>
      <c r="AK1"/>
    </row>
    <row r="2" spans="1:37" ht="15.75" customHeight="1" x14ac:dyDescent="0.15">
      <c r="A2" s="96" t="s">
        <v>102</v>
      </c>
      <c r="B2"/>
      <c r="C2"/>
      <c r="D2"/>
      <c r="E2"/>
      <c r="F2"/>
      <c r="G2"/>
      <c r="H2"/>
      <c r="I2"/>
      <c r="J2"/>
      <c r="K2"/>
      <c r="L2"/>
      <c r="M2"/>
      <c r="N2"/>
      <c r="O2"/>
      <c r="P2"/>
      <c r="Q2"/>
      <c r="R2"/>
      <c r="S2"/>
      <c r="T2"/>
      <c r="V2"/>
      <c r="W2"/>
      <c r="X2"/>
      <c r="Y2"/>
      <c r="Z2"/>
      <c r="AA2"/>
      <c r="AB2"/>
      <c r="AC2"/>
      <c r="AD2"/>
      <c r="AE2"/>
      <c r="AF2"/>
      <c r="AG2"/>
      <c r="AH2"/>
      <c r="AI2"/>
      <c r="AJ2"/>
      <c r="AK2"/>
    </row>
    <row r="3" spans="1:37" ht="15" customHeight="1" x14ac:dyDescent="0.15">
      <c r="A3" s="176"/>
      <c r="B3" s="157"/>
      <c r="C3" s="157"/>
      <c r="D3" s="157"/>
      <c r="E3" s="154"/>
      <c r="F3" s="154"/>
      <c r="G3" s="149"/>
      <c r="H3" s="177"/>
      <c r="I3" s="161"/>
      <c r="J3" s="149"/>
      <c r="K3" s="149"/>
      <c r="L3" s="149"/>
      <c r="M3" s="149"/>
      <c r="N3" s="149"/>
      <c r="O3" s="149"/>
      <c r="P3" s="139" t="s">
        <v>103</v>
      </c>
      <c r="Q3" s="139"/>
      <c r="R3" s="178"/>
      <c r="S3" s="157" t="s">
        <v>104</v>
      </c>
      <c r="T3" s="157"/>
      <c r="V3"/>
      <c r="W3"/>
      <c r="X3"/>
      <c r="Y3"/>
      <c r="Z3"/>
      <c r="AA3"/>
      <c r="AB3"/>
      <c r="AC3"/>
      <c r="AD3"/>
      <c r="AE3"/>
      <c r="AF3"/>
      <c r="AG3"/>
      <c r="AH3"/>
      <c r="AI3"/>
      <c r="AJ3"/>
      <c r="AK3"/>
    </row>
    <row r="4" spans="1:37" x14ac:dyDescent="0.15">
      <c r="A4" s="179"/>
      <c r="B4" s="179"/>
      <c r="C4" s="179"/>
      <c r="D4" s="180">
        <v>2000</v>
      </c>
      <c r="E4" s="181">
        <v>2001</v>
      </c>
      <c r="F4" s="181">
        <v>2002</v>
      </c>
      <c r="G4" s="181">
        <v>2003</v>
      </c>
      <c r="H4" s="181">
        <v>2004</v>
      </c>
      <c r="I4" s="181">
        <v>2005</v>
      </c>
      <c r="J4" s="181">
        <v>2006</v>
      </c>
      <c r="K4" s="181">
        <v>2007</v>
      </c>
      <c r="L4" s="181">
        <v>2008</v>
      </c>
      <c r="M4" s="181">
        <v>2009</v>
      </c>
      <c r="N4" s="181">
        <v>2010</v>
      </c>
      <c r="O4" s="181">
        <v>2011</v>
      </c>
      <c r="P4" s="145">
        <v>2012</v>
      </c>
      <c r="Q4" s="146">
        <v>2013</v>
      </c>
      <c r="R4" s="146">
        <v>2014</v>
      </c>
      <c r="S4" s="146" t="s">
        <v>69</v>
      </c>
      <c r="T4" s="146">
        <v>2016</v>
      </c>
      <c r="V4"/>
      <c r="W4"/>
      <c r="X4"/>
      <c r="Y4"/>
      <c r="Z4"/>
      <c r="AA4"/>
      <c r="AB4"/>
      <c r="AC4"/>
      <c r="AD4"/>
      <c r="AE4"/>
      <c r="AF4"/>
      <c r="AG4"/>
      <c r="AH4"/>
      <c r="AI4"/>
      <c r="AJ4"/>
      <c r="AK4"/>
    </row>
    <row r="5" spans="1:37" ht="17.25" customHeight="1" x14ac:dyDescent="0.15">
      <c r="A5" s="161" t="s">
        <v>105</v>
      </c>
      <c r="B5" s="161"/>
      <c r="C5" s="161"/>
      <c r="D5" s="182"/>
      <c r="E5" s="182"/>
      <c r="F5" s="182"/>
      <c r="G5" s="182"/>
      <c r="H5" s="182"/>
      <c r="I5" s="182"/>
      <c r="J5" s="182"/>
      <c r="K5" s="182"/>
      <c r="L5" s="182"/>
      <c r="M5" s="182"/>
      <c r="N5" s="182"/>
      <c r="O5" s="182"/>
      <c r="P5" s="182"/>
      <c r="Q5" s="149"/>
      <c r="R5" s="149"/>
      <c r="S5"/>
      <c r="T5"/>
      <c r="V5"/>
      <c r="W5"/>
      <c r="X5"/>
      <c r="Y5"/>
      <c r="Z5"/>
      <c r="AA5"/>
      <c r="AB5"/>
      <c r="AC5"/>
      <c r="AD5"/>
      <c r="AE5"/>
      <c r="AF5"/>
      <c r="AG5"/>
      <c r="AH5"/>
      <c r="AI5"/>
      <c r="AJ5"/>
      <c r="AK5"/>
    </row>
    <row r="6" spans="1:37" x14ac:dyDescent="0.15">
      <c r="A6" s="183" t="s">
        <v>106</v>
      </c>
      <c r="B6" s="161"/>
      <c r="C6" s="161"/>
      <c r="D6" s="184">
        <v>17033.716875332899</v>
      </c>
      <c r="E6" s="184">
        <v>27213.612930401701</v>
      </c>
      <c r="F6" s="184">
        <v>42593.716897369399</v>
      </c>
      <c r="G6" s="184">
        <v>62036.6579389943</v>
      </c>
      <c r="H6" s="184">
        <v>71365.862281392998</v>
      </c>
      <c r="I6" s="184">
        <v>86191.015663829894</v>
      </c>
      <c r="J6" s="184">
        <v>97600.613032162699</v>
      </c>
      <c r="K6" s="184">
        <v>121277.92123141899</v>
      </c>
      <c r="L6" s="184">
        <v>125294.898113203</v>
      </c>
      <c r="M6" s="184">
        <v>144658.58131682401</v>
      </c>
      <c r="N6" s="184">
        <v>158518.674404608</v>
      </c>
      <c r="O6" s="184">
        <v>182766.60490490601</v>
      </c>
      <c r="P6" s="184">
        <v>217841.41003021601</v>
      </c>
      <c r="Q6" s="184">
        <v>250005.59829652499</v>
      </c>
      <c r="R6" s="184">
        <v>282616.30001780199</v>
      </c>
      <c r="S6" s="184">
        <v>317631.754267729</v>
      </c>
      <c r="T6" s="184">
        <v>388964.62418778002</v>
      </c>
      <c r="V6"/>
      <c r="W6"/>
      <c r="X6"/>
      <c r="Y6"/>
      <c r="Z6"/>
      <c r="AA6"/>
      <c r="AB6"/>
      <c r="AC6"/>
      <c r="AD6"/>
      <c r="AE6"/>
      <c r="AF6"/>
      <c r="AG6"/>
      <c r="AH6"/>
      <c r="AI6"/>
      <c r="AJ6"/>
      <c r="AK6"/>
    </row>
    <row r="7" spans="1:37" ht="17.25" customHeight="1" x14ac:dyDescent="0.15">
      <c r="A7" s="185"/>
      <c r="B7" s="161" t="s">
        <v>107</v>
      </c>
      <c r="C7" s="161"/>
      <c r="D7" s="149"/>
      <c r="E7" s="149"/>
      <c r="F7" s="149"/>
      <c r="G7" s="149"/>
      <c r="H7" s="149"/>
      <c r="I7" s="149"/>
      <c r="J7" s="149"/>
      <c r="K7" s="149"/>
      <c r="L7" s="149"/>
      <c r="M7" s="149"/>
      <c r="N7" s="149"/>
      <c r="O7" s="149"/>
      <c r="P7" s="149"/>
      <c r="Q7" s="149"/>
      <c r="R7" s="149"/>
      <c r="S7"/>
      <c r="T7"/>
      <c r="V7"/>
      <c r="W7"/>
      <c r="X7"/>
      <c r="Y7"/>
      <c r="Z7"/>
      <c r="AA7"/>
      <c r="AB7"/>
      <c r="AC7"/>
      <c r="AD7"/>
      <c r="AE7"/>
      <c r="AF7"/>
      <c r="AG7"/>
      <c r="AH7"/>
      <c r="AI7"/>
      <c r="AJ7"/>
      <c r="AK7"/>
    </row>
    <row r="8" spans="1:37" x14ac:dyDescent="0.15">
      <c r="A8" s="161"/>
      <c r="B8" s="183" t="s">
        <v>108</v>
      </c>
      <c r="C8" s="161"/>
      <c r="D8" s="182">
        <v>9095.5909698160594</v>
      </c>
      <c r="E8" s="182">
        <v>13524.345278032701</v>
      </c>
      <c r="F8" s="182">
        <v>20914.732723753001</v>
      </c>
      <c r="G8" s="182">
        <v>30767.199340973599</v>
      </c>
      <c r="H8" s="182">
        <v>32560.790963192401</v>
      </c>
      <c r="I8" s="182">
        <v>36547.771948850801</v>
      </c>
      <c r="J8" s="182">
        <v>45250.619417619397</v>
      </c>
      <c r="K8" s="182">
        <v>57309.469717675202</v>
      </c>
      <c r="L8" s="182">
        <v>57385.116312029997</v>
      </c>
      <c r="M8" s="182">
        <v>54205.756810999999</v>
      </c>
      <c r="N8" s="182">
        <v>75052.140389388704</v>
      </c>
      <c r="O8" s="182">
        <v>116004.636057792</v>
      </c>
      <c r="P8" s="182">
        <v>116747.465720115</v>
      </c>
      <c r="Q8" s="182">
        <v>131437.54834122901</v>
      </c>
      <c r="R8" s="182">
        <v>147975.92992811199</v>
      </c>
      <c r="S8" s="182">
        <v>167227.22294449201</v>
      </c>
      <c r="T8" s="182">
        <v>210846.57161619799</v>
      </c>
      <c r="V8"/>
      <c r="W8"/>
      <c r="X8"/>
      <c r="Y8"/>
      <c r="Z8"/>
      <c r="AA8"/>
      <c r="AB8"/>
      <c r="AC8"/>
      <c r="AD8"/>
      <c r="AE8"/>
      <c r="AF8"/>
      <c r="AG8"/>
      <c r="AH8"/>
      <c r="AI8"/>
      <c r="AJ8"/>
      <c r="AK8"/>
    </row>
    <row r="9" spans="1:37" ht="17.25" customHeight="1" x14ac:dyDescent="0.15">
      <c r="A9" s="161"/>
      <c r="B9" s="185"/>
      <c r="C9" s="161" t="s">
        <v>109</v>
      </c>
      <c r="D9" s="149"/>
      <c r="E9" s="149"/>
      <c r="F9" s="149"/>
      <c r="G9" s="149"/>
      <c r="H9" s="149"/>
      <c r="I9" s="149"/>
      <c r="J9" s="149"/>
      <c r="K9" s="149"/>
      <c r="L9" s="149"/>
      <c r="M9" s="149"/>
      <c r="N9" s="149"/>
      <c r="O9" s="149"/>
      <c r="P9" s="149"/>
      <c r="Q9" s="149"/>
      <c r="R9" s="149"/>
      <c r="S9"/>
      <c r="T9"/>
      <c r="V9"/>
      <c r="W9"/>
      <c r="X9"/>
      <c r="Y9"/>
      <c r="Z9"/>
      <c r="AA9"/>
      <c r="AB9"/>
      <c r="AC9"/>
      <c r="AD9"/>
      <c r="AE9"/>
      <c r="AF9"/>
      <c r="AG9"/>
      <c r="AH9"/>
      <c r="AI9"/>
      <c r="AJ9"/>
      <c r="AK9"/>
    </row>
    <row r="10" spans="1:37" x14ac:dyDescent="0.15">
      <c r="A10" s="161"/>
      <c r="B10" s="161"/>
      <c r="C10" s="183" t="s">
        <v>110</v>
      </c>
      <c r="D10" s="182">
        <v>5858.2908874172499</v>
      </c>
      <c r="E10" s="182">
        <v>8833.8694044428394</v>
      </c>
      <c r="F10" s="182">
        <v>12895.525840750401</v>
      </c>
      <c r="G10" s="182">
        <v>19197.597637055998</v>
      </c>
      <c r="H10" s="182">
        <v>17425.713739174</v>
      </c>
      <c r="I10" s="182">
        <v>20362.2488842567</v>
      </c>
      <c r="J10" s="182">
        <v>24699.9348993944</v>
      </c>
      <c r="K10" s="182">
        <v>31340.505481146702</v>
      </c>
      <c r="L10" s="182">
        <v>26470.5004397634</v>
      </c>
      <c r="M10" s="182">
        <v>27377.532894110002</v>
      </c>
      <c r="N10" s="182">
        <v>37797.277649291602</v>
      </c>
      <c r="O10" s="182">
        <v>58438.074442252997</v>
      </c>
      <c r="P10" s="182">
        <v>59858.491002453302</v>
      </c>
      <c r="Q10" s="182">
        <v>68843.883065715403</v>
      </c>
      <c r="R10" s="182">
        <v>74333.872310720501</v>
      </c>
      <c r="S10" s="182">
        <v>84419.083573738593</v>
      </c>
      <c r="T10" s="182">
        <v>107853.31025581001</v>
      </c>
      <c r="V10"/>
      <c r="W10"/>
      <c r="X10"/>
      <c r="Y10"/>
      <c r="Z10"/>
      <c r="AA10"/>
      <c r="AB10"/>
      <c r="AC10"/>
      <c r="AD10"/>
      <c r="AE10"/>
      <c r="AF10"/>
      <c r="AG10"/>
      <c r="AH10"/>
      <c r="AI10"/>
      <c r="AJ10"/>
      <c r="AK10"/>
    </row>
    <row r="11" spans="1:37" ht="17.25" customHeight="1" x14ac:dyDescent="0.15">
      <c r="A11" s="161"/>
      <c r="B11" s="161"/>
      <c r="C11" s="185" t="s">
        <v>111</v>
      </c>
      <c r="D11" s="149"/>
      <c r="E11" s="149"/>
      <c r="F11" s="149"/>
      <c r="G11" s="149"/>
      <c r="H11" s="149"/>
      <c r="I11" s="149"/>
      <c r="J11" s="149"/>
      <c r="K11" s="149"/>
      <c r="L11" s="149"/>
      <c r="M11" s="149"/>
      <c r="N11" s="149"/>
      <c r="O11" s="149"/>
      <c r="P11" s="149"/>
      <c r="Q11" s="149"/>
      <c r="R11" s="149"/>
      <c r="S11"/>
      <c r="T11"/>
      <c r="V11"/>
      <c r="W11"/>
      <c r="X11"/>
      <c r="Y11"/>
      <c r="Z11"/>
      <c r="AA11"/>
      <c r="AB11"/>
      <c r="AC11"/>
      <c r="AD11"/>
      <c r="AE11"/>
      <c r="AF11"/>
      <c r="AG11"/>
      <c r="AH11"/>
      <c r="AI11"/>
      <c r="AJ11"/>
      <c r="AK11"/>
    </row>
    <row r="12" spans="1:37" x14ac:dyDescent="0.15">
      <c r="A12" s="161"/>
      <c r="B12" s="161"/>
      <c r="C12" s="183" t="s">
        <v>112</v>
      </c>
      <c r="D12" s="182">
        <v>3237.30008239881</v>
      </c>
      <c r="E12" s="182">
        <v>4690.4758735898704</v>
      </c>
      <c r="F12" s="182">
        <v>8019.2068830026201</v>
      </c>
      <c r="G12" s="182">
        <v>11569.6017039176</v>
      </c>
      <c r="H12" s="182">
        <v>15135.0772240184</v>
      </c>
      <c r="I12" s="182">
        <v>16185.523064594099</v>
      </c>
      <c r="J12" s="182">
        <v>20550.684518224902</v>
      </c>
      <c r="K12" s="182">
        <v>25968.9642365285</v>
      </c>
      <c r="L12" s="182">
        <v>30914.6158722666</v>
      </c>
      <c r="M12" s="182">
        <v>26828.223916890001</v>
      </c>
      <c r="N12" s="182">
        <v>37254.862740097</v>
      </c>
      <c r="O12" s="182">
        <v>57566.5616155385</v>
      </c>
      <c r="P12" s="182">
        <v>56888.974717661302</v>
      </c>
      <c r="Q12" s="182">
        <v>62593.665275514002</v>
      </c>
      <c r="R12" s="182">
        <v>73642.057617391503</v>
      </c>
      <c r="S12" s="182">
        <v>82808.139370752993</v>
      </c>
      <c r="T12" s="182">
        <v>102993.261360388</v>
      </c>
      <c r="V12"/>
      <c r="W12"/>
      <c r="X12"/>
      <c r="Y12"/>
      <c r="Z12"/>
      <c r="AA12"/>
      <c r="AB12"/>
      <c r="AC12"/>
      <c r="AD12"/>
      <c r="AE12"/>
      <c r="AF12"/>
      <c r="AG12"/>
      <c r="AH12"/>
      <c r="AI12"/>
      <c r="AJ12"/>
      <c r="AK12"/>
    </row>
    <row r="13" spans="1:37" ht="17.25" customHeight="1" x14ac:dyDescent="0.15">
      <c r="A13" s="161"/>
      <c r="B13" s="161" t="s">
        <v>113</v>
      </c>
      <c r="C13" s="185"/>
      <c r="D13" s="149"/>
      <c r="E13" s="149"/>
      <c r="F13" s="149"/>
      <c r="G13" s="149"/>
      <c r="H13" s="149"/>
      <c r="I13" s="149"/>
      <c r="J13" s="149"/>
      <c r="K13" s="149"/>
      <c r="L13" s="149"/>
      <c r="M13" s="149"/>
      <c r="N13" s="149"/>
      <c r="O13" s="149"/>
      <c r="P13" s="149"/>
      <c r="Q13" s="149"/>
      <c r="R13" s="149"/>
      <c r="S13"/>
      <c r="T13"/>
      <c r="V13"/>
      <c r="W13"/>
      <c r="X13"/>
      <c r="Y13"/>
      <c r="Z13"/>
      <c r="AA13"/>
      <c r="AB13"/>
      <c r="AC13"/>
      <c r="AD13"/>
      <c r="AE13"/>
      <c r="AF13"/>
      <c r="AG13"/>
      <c r="AH13"/>
      <c r="AI13"/>
      <c r="AJ13"/>
      <c r="AK13"/>
    </row>
    <row r="14" spans="1:37" x14ac:dyDescent="0.15">
      <c r="A14" s="161"/>
      <c r="B14" s="183" t="s">
        <v>114</v>
      </c>
      <c r="C14" s="161"/>
      <c r="D14" s="182">
        <v>6991.6982182518896</v>
      </c>
      <c r="E14" s="182">
        <v>12312.629661292</v>
      </c>
      <c r="F14" s="182">
        <v>19705.6033577491</v>
      </c>
      <c r="G14" s="182">
        <v>26140.932407218301</v>
      </c>
      <c r="H14" s="182">
        <v>33092.242409860803</v>
      </c>
      <c r="I14" s="182">
        <v>42035.832700899096</v>
      </c>
      <c r="J14" s="182">
        <v>44814.774202119297</v>
      </c>
      <c r="K14" s="182">
        <v>55682.201380305698</v>
      </c>
      <c r="L14" s="182">
        <v>56082.9504611632</v>
      </c>
      <c r="M14" s="182">
        <v>76469.200781393694</v>
      </c>
      <c r="N14" s="182">
        <v>71562.688583009003</v>
      </c>
      <c r="O14" s="182">
        <v>53411.8180917602</v>
      </c>
      <c r="P14" s="182">
        <v>87043.435267331501</v>
      </c>
      <c r="Q14" s="182">
        <v>103628.255526708</v>
      </c>
      <c r="R14" s="182">
        <v>118448.76379705399</v>
      </c>
      <c r="S14" s="182">
        <v>132060.56546409201</v>
      </c>
      <c r="T14" s="182">
        <v>158351.553163217</v>
      </c>
      <c r="V14"/>
      <c r="W14"/>
      <c r="X14"/>
      <c r="Y14"/>
      <c r="Z14"/>
      <c r="AA14"/>
      <c r="AB14"/>
      <c r="AC14"/>
      <c r="AD14"/>
      <c r="AE14"/>
      <c r="AF14"/>
      <c r="AG14"/>
      <c r="AH14"/>
      <c r="AI14"/>
      <c r="AJ14"/>
      <c r="AK14"/>
    </row>
    <row r="15" spans="1:37" ht="17.25" customHeight="1" x14ac:dyDescent="0.15">
      <c r="A15" s="161"/>
      <c r="B15" s="185" t="s">
        <v>115</v>
      </c>
      <c r="C15" s="161"/>
      <c r="D15" s="149"/>
      <c r="E15" s="149"/>
      <c r="F15" s="149"/>
      <c r="G15" s="149"/>
      <c r="H15" s="149"/>
      <c r="I15" s="149"/>
      <c r="J15" s="149"/>
      <c r="K15" s="149"/>
      <c r="L15" s="149"/>
      <c r="M15" s="149"/>
      <c r="N15" s="149"/>
      <c r="O15" s="149"/>
      <c r="P15" s="149"/>
      <c r="Q15" s="149"/>
      <c r="R15" s="149"/>
      <c r="S15"/>
      <c r="T15"/>
      <c r="V15"/>
      <c r="W15"/>
      <c r="X15"/>
      <c r="Y15"/>
      <c r="Z15"/>
      <c r="AA15"/>
      <c r="AB15"/>
      <c r="AC15"/>
      <c r="AD15"/>
      <c r="AE15"/>
      <c r="AF15"/>
      <c r="AG15"/>
      <c r="AH15"/>
      <c r="AI15"/>
      <c r="AJ15"/>
      <c r="AK15"/>
    </row>
    <row r="16" spans="1:37" x14ac:dyDescent="0.15">
      <c r="A16" s="186"/>
      <c r="B16" s="187" t="s">
        <v>116</v>
      </c>
      <c r="C16" s="186"/>
      <c r="D16" s="188">
        <v>946.42768726493705</v>
      </c>
      <c r="E16" s="188">
        <v>1376.6379910770499</v>
      </c>
      <c r="F16" s="188">
        <v>1973.38081586731</v>
      </c>
      <c r="G16" s="188">
        <v>5128.5261908024104</v>
      </c>
      <c r="H16" s="188">
        <v>5712.8289083397704</v>
      </c>
      <c r="I16" s="188">
        <v>7607.4110140800103</v>
      </c>
      <c r="J16" s="188">
        <v>7535.2194124239904</v>
      </c>
      <c r="K16" s="188">
        <v>8286.2501334379995</v>
      </c>
      <c r="L16" s="188">
        <v>11826.83134001</v>
      </c>
      <c r="M16" s="188">
        <v>13983.623724429999</v>
      </c>
      <c r="N16" s="188">
        <v>11903.845432210001</v>
      </c>
      <c r="O16" s="188">
        <v>13350.150755354</v>
      </c>
      <c r="P16" s="188">
        <v>14050.5090427698</v>
      </c>
      <c r="Q16" s="188">
        <v>14939.7944285876</v>
      </c>
      <c r="R16" s="188">
        <v>16191.606292636599</v>
      </c>
      <c r="S16" s="188">
        <v>18343.965859144999</v>
      </c>
      <c r="T16" s="188">
        <v>19766.499408364401</v>
      </c>
      <c r="V16"/>
      <c r="W16"/>
      <c r="X16"/>
      <c r="Y16"/>
      <c r="Z16"/>
      <c r="AA16"/>
      <c r="AB16"/>
      <c r="AC16"/>
      <c r="AD16"/>
      <c r="AE16"/>
      <c r="AF16"/>
      <c r="AG16"/>
      <c r="AH16"/>
      <c r="AI16"/>
      <c r="AJ16"/>
      <c r="AK16"/>
    </row>
    <row r="17" spans="1:37" ht="15" customHeight="1" x14ac:dyDescent="0.15">
      <c r="A17" s="161" t="s">
        <v>91</v>
      </c>
      <c r="B17"/>
      <c r="C17"/>
      <c r="D17"/>
      <c r="E17"/>
      <c r="F17"/>
      <c r="G17"/>
      <c r="H17"/>
      <c r="I17"/>
      <c r="J17"/>
      <c r="K17"/>
      <c r="L17"/>
      <c r="M17"/>
      <c r="N17"/>
      <c r="O17"/>
      <c r="P17"/>
      <c r="Q17"/>
      <c r="R17"/>
      <c r="S17"/>
      <c r="T17"/>
      <c r="V17"/>
      <c r="W17"/>
      <c r="X17"/>
      <c r="Y17"/>
      <c r="Z17"/>
      <c r="AA17"/>
      <c r="AB17"/>
      <c r="AC17"/>
      <c r="AD17"/>
      <c r="AE17"/>
      <c r="AF17"/>
      <c r="AG17"/>
      <c r="AH17"/>
      <c r="AI17"/>
      <c r="AJ17"/>
      <c r="AK17"/>
    </row>
    <row r="18" spans="1:37" x14ac:dyDescent="0.15">
      <c r="A18" s="149" t="s">
        <v>92</v>
      </c>
      <c r="B18"/>
      <c r="C18"/>
      <c r="D18" s="189"/>
      <c r="E18" s="189"/>
      <c r="F18" s="189"/>
      <c r="G18" s="189"/>
      <c r="H18" s="189"/>
      <c r="I18" s="189"/>
      <c r="J18" s="189"/>
      <c r="K18" s="189"/>
      <c r="L18" s="189"/>
      <c r="M18" s="189"/>
      <c r="N18" s="189"/>
      <c r="O18" s="189"/>
      <c r="P18" s="189"/>
      <c r="Q18" s="189"/>
      <c r="R18" s="189"/>
      <c r="S18" s="189"/>
      <c r="T18"/>
      <c r="V18"/>
      <c r="W18"/>
      <c r="X18"/>
      <c r="Y18"/>
      <c r="Z18"/>
      <c r="AA18"/>
      <c r="AB18"/>
      <c r="AC18"/>
      <c r="AD18"/>
      <c r="AE18"/>
      <c r="AF18"/>
      <c r="AG18"/>
      <c r="AH18"/>
      <c r="AI18"/>
      <c r="AJ18"/>
      <c r="AK18"/>
    </row>
    <row r="19" spans="1:37" x14ac:dyDescent="0.15">
      <c r="A19" s="161" t="s">
        <v>93</v>
      </c>
      <c r="B19"/>
      <c r="C19"/>
      <c r="D19"/>
      <c r="E19"/>
      <c r="F19"/>
      <c r="G19"/>
      <c r="H19"/>
      <c r="I19"/>
      <c r="J19"/>
      <c r="K19"/>
      <c r="L19"/>
      <c r="M19"/>
      <c r="N19"/>
      <c r="O19"/>
      <c r="P19"/>
      <c r="Q19"/>
      <c r="R19"/>
      <c r="S19"/>
      <c r="T19"/>
      <c r="V19"/>
      <c r="W19"/>
      <c r="X19"/>
      <c r="Y19"/>
      <c r="Z19"/>
      <c r="AA19"/>
      <c r="AB19"/>
      <c r="AC19"/>
      <c r="AD19"/>
      <c r="AE19"/>
      <c r="AF19"/>
      <c r="AG19"/>
      <c r="AH19"/>
      <c r="AI19"/>
      <c r="AJ19"/>
      <c r="AK19"/>
    </row>
    <row r="20" spans="1:37" x14ac:dyDescent="0.15">
      <c r="A20" s="149" t="s">
        <v>94</v>
      </c>
      <c r="B20"/>
      <c r="C20"/>
      <c r="D20"/>
      <c r="E20"/>
      <c r="F20"/>
      <c r="G20"/>
      <c r="H20"/>
      <c r="I20"/>
      <c r="J20"/>
      <c r="K20"/>
      <c r="L20"/>
      <c r="M20"/>
      <c r="N20"/>
      <c r="O20"/>
      <c r="P20"/>
      <c r="Q20"/>
      <c r="R20"/>
      <c r="S20"/>
      <c r="T20"/>
      <c r="V20"/>
      <c r="W20"/>
      <c r="X20"/>
      <c r="Y20"/>
      <c r="Z20"/>
      <c r="AA20"/>
      <c r="AB20"/>
      <c r="AC20"/>
      <c r="AD20"/>
      <c r="AE20"/>
      <c r="AF20"/>
      <c r="AG20"/>
      <c r="AH20"/>
      <c r="AI20"/>
      <c r="AJ20"/>
      <c r="AK20"/>
    </row>
    <row r="21" spans="1:37" x14ac:dyDescent="0.15">
      <c r="A21" s="161" t="s">
        <v>95</v>
      </c>
      <c r="B21"/>
      <c r="C21"/>
      <c r="D21"/>
      <c r="E21"/>
      <c r="F21"/>
      <c r="G21"/>
      <c r="H21"/>
      <c r="I21"/>
      <c r="J21"/>
      <c r="K21"/>
      <c r="L21"/>
      <c r="M21"/>
      <c r="N21"/>
      <c r="O21"/>
      <c r="P21"/>
      <c r="Q21"/>
      <c r="R21"/>
      <c r="S21"/>
      <c r="T21"/>
      <c r="V21"/>
      <c r="W21"/>
      <c r="X21"/>
      <c r="Y21"/>
      <c r="Z21"/>
      <c r="AA21"/>
      <c r="AB21"/>
      <c r="AC21"/>
      <c r="AD21"/>
      <c r="AE21"/>
      <c r="AF21"/>
      <c r="AG21"/>
      <c r="AH21"/>
      <c r="AI21"/>
      <c r="AJ21"/>
      <c r="AK21"/>
    </row>
    <row r="22" spans="1:37" x14ac:dyDescent="0.15">
      <c r="A22" s="149" t="s">
        <v>96</v>
      </c>
      <c r="B22"/>
      <c r="C22"/>
      <c r="D22"/>
      <c r="E22"/>
      <c r="F22"/>
      <c r="G22"/>
      <c r="H22"/>
      <c r="I22"/>
      <c r="J22"/>
      <c r="K22"/>
      <c r="L22"/>
      <c r="M22"/>
      <c r="N22"/>
      <c r="O22"/>
      <c r="P22"/>
      <c r="Q22"/>
      <c r="R22"/>
      <c r="S22"/>
      <c r="T22"/>
      <c r="V22"/>
      <c r="W22"/>
      <c r="X22"/>
      <c r="Y22"/>
      <c r="Z22"/>
      <c r="AA22"/>
      <c r="AB22"/>
      <c r="AC22"/>
      <c r="AD22"/>
      <c r="AE22"/>
      <c r="AF22"/>
      <c r="AG22"/>
      <c r="AH22"/>
      <c r="AI22"/>
      <c r="AJ22"/>
      <c r="AK22"/>
    </row>
    <row r="23" spans="1:37" x14ac:dyDescent="0.15">
      <c r="A23"/>
      <c r="B23"/>
      <c r="C23"/>
      <c r="D23"/>
      <c r="E23"/>
      <c r="F23"/>
      <c r="G23"/>
      <c r="H23"/>
      <c r="I23"/>
      <c r="J23"/>
      <c r="K23"/>
      <c r="L23"/>
      <c r="M23"/>
      <c r="N23"/>
      <c r="O23"/>
      <c r="P23"/>
      <c r="Q23"/>
      <c r="R23"/>
      <c r="S23"/>
      <c r="T23"/>
      <c r="V23"/>
      <c r="W23"/>
      <c r="X23"/>
      <c r="Y23"/>
      <c r="Z23"/>
      <c r="AA23"/>
      <c r="AB23"/>
      <c r="AC23"/>
      <c r="AD23"/>
      <c r="AE23"/>
      <c r="AF23"/>
      <c r="AG23"/>
      <c r="AH23"/>
      <c r="AI23"/>
      <c r="AJ23"/>
      <c r="AK23"/>
    </row>
    <row r="24" spans="1:37" x14ac:dyDescent="0.15">
      <c r="A24" s="186"/>
      <c r="B24" s="186" t="s">
        <v>65</v>
      </c>
      <c r="C24" s="190"/>
      <c r="D24" s="157">
        <v>170.67</v>
      </c>
      <c r="E24" s="157">
        <v>245.43</v>
      </c>
      <c r="F24" s="157">
        <v>359.36</v>
      </c>
      <c r="G24" s="157">
        <v>468.02</v>
      </c>
      <c r="H24" s="157">
        <v>577.02</v>
      </c>
      <c r="I24" s="157">
        <v>673.7</v>
      </c>
      <c r="J24" s="157">
        <v>789.23</v>
      </c>
      <c r="K24" s="157">
        <v>880.46</v>
      </c>
      <c r="L24" s="157">
        <v>994.78</v>
      </c>
      <c r="M24" s="157">
        <v>999.19</v>
      </c>
      <c r="N24" s="157">
        <v>1160.01</v>
      </c>
      <c r="O24" s="157">
        <v>1394.48</v>
      </c>
      <c r="P24" s="157">
        <v>1569.67</v>
      </c>
      <c r="Q24" s="157">
        <v>1809.71</v>
      </c>
      <c r="R24" s="157">
        <v>2044.47</v>
      </c>
      <c r="S24" s="157">
        <v>2338.65</v>
      </c>
      <c r="T24" s="157">
        <v>2608.5300000000002</v>
      </c>
      <c r="V24" s="149"/>
      <c r="W24" s="149"/>
      <c r="X24" s="149"/>
      <c r="Y24" s="149"/>
      <c r="Z24" s="149"/>
      <c r="AA24" s="149"/>
      <c r="AB24" s="149"/>
      <c r="AC24" s="149"/>
      <c r="AD24" s="149"/>
      <c r="AE24" s="149"/>
      <c r="AF24" s="149"/>
      <c r="AG24" s="149"/>
      <c r="AH24" s="149"/>
      <c r="AI24" s="149"/>
      <c r="AJ24" s="149"/>
      <c r="AK24" s="149"/>
    </row>
    <row r="25" spans="1:37" x14ac:dyDescent="0.15">
      <c r="A25" s="176"/>
      <c r="B25" s="157"/>
      <c r="C25" s="157"/>
      <c r="D25" s="157"/>
      <c r="E25" s="154"/>
      <c r="F25" s="154"/>
      <c r="G25" s="149"/>
      <c r="H25" s="177"/>
      <c r="I25" s="161"/>
      <c r="J25" s="149"/>
      <c r="K25" s="149"/>
      <c r="L25" s="149"/>
      <c r="M25" s="149"/>
      <c r="N25" s="149"/>
      <c r="O25" s="149"/>
      <c r="P25" s="139" t="s">
        <v>103</v>
      </c>
      <c r="Q25" s="139"/>
      <c r="R25" s="178"/>
      <c r="S25" s="186" t="s">
        <v>117</v>
      </c>
      <c r="T25" s="157"/>
    </row>
    <row r="26" spans="1:37" x14ac:dyDescent="0.15">
      <c r="A26" s="179"/>
      <c r="B26" s="179"/>
      <c r="C26" s="179"/>
      <c r="D26" s="180">
        <v>2000</v>
      </c>
      <c r="E26" s="181">
        <v>2001</v>
      </c>
      <c r="F26" s="181">
        <v>2002</v>
      </c>
      <c r="G26" s="181">
        <v>2003</v>
      </c>
      <c r="H26" s="181">
        <v>2004</v>
      </c>
      <c r="I26" s="181">
        <v>2005</v>
      </c>
      <c r="J26" s="181">
        <v>2006</v>
      </c>
      <c r="K26" s="181">
        <v>2007</v>
      </c>
      <c r="L26" s="181">
        <v>2008</v>
      </c>
      <c r="M26" s="181">
        <v>2009</v>
      </c>
      <c r="N26" s="181">
        <v>2010</v>
      </c>
      <c r="O26" s="181">
        <v>2011</v>
      </c>
      <c r="P26" s="145">
        <v>2012</v>
      </c>
      <c r="Q26" s="146">
        <v>2013</v>
      </c>
      <c r="R26" s="146">
        <v>2014</v>
      </c>
      <c r="S26" s="146" t="s">
        <v>69</v>
      </c>
      <c r="T26" s="146">
        <v>2016</v>
      </c>
    </row>
    <row r="27" spans="1:37" x14ac:dyDescent="0.15">
      <c r="A27" s="161" t="s">
        <v>105</v>
      </c>
      <c r="B27" s="161"/>
      <c r="C27" s="161"/>
      <c r="D27" s="191">
        <f t="shared" ref="D27:T27" si="0">0.1*D6/D$24</f>
        <v>9.9804985500280665</v>
      </c>
      <c r="E27" s="191">
        <f t="shared" si="0"/>
        <v>11.088136303794037</v>
      </c>
      <c r="F27" s="191">
        <f t="shared" si="0"/>
        <v>11.8526594215743</v>
      </c>
      <c r="G27" s="191">
        <f t="shared" si="0"/>
        <v>13.255129682277319</v>
      </c>
      <c r="H27" s="191">
        <f t="shared" si="0"/>
        <v>12.368004970606393</v>
      </c>
      <c r="I27" s="191">
        <f t="shared" si="0"/>
        <v>12.793679035747349</v>
      </c>
      <c r="J27" s="191">
        <f t="shared" si="0"/>
        <v>12.366561462712101</v>
      </c>
      <c r="K27" s="191">
        <f t="shared" si="0"/>
        <v>13.774381713129387</v>
      </c>
      <c r="L27" s="191">
        <f t="shared" si="0"/>
        <v>12.595236948189854</v>
      </c>
      <c r="M27" s="191">
        <f t="shared" si="0"/>
        <v>14.477584975512567</v>
      </c>
      <c r="N27" s="191">
        <f t="shared" si="0"/>
        <v>13.665285161732054</v>
      </c>
      <c r="O27" s="191">
        <f t="shared" si="0"/>
        <v>13.106434291270295</v>
      </c>
      <c r="P27" s="191">
        <f t="shared" si="0"/>
        <v>13.878166113273236</v>
      </c>
      <c r="Q27" s="191">
        <f t="shared" si="0"/>
        <v>13.814677395633829</v>
      </c>
      <c r="R27" s="191">
        <f t="shared" si="0"/>
        <v>13.823450577303751</v>
      </c>
      <c r="S27" s="191">
        <f t="shared" si="0"/>
        <v>13.581842270871187</v>
      </c>
      <c r="T27" s="191">
        <f t="shared" si="0"/>
        <v>14.91125745871353</v>
      </c>
    </row>
    <row r="28" spans="1:37" x14ac:dyDescent="0.15">
      <c r="A28" s="183" t="s">
        <v>106</v>
      </c>
      <c r="B28" s="161"/>
      <c r="C28" s="161"/>
      <c r="D28" s="191"/>
      <c r="E28" s="191"/>
      <c r="F28" s="191"/>
      <c r="G28" s="191"/>
      <c r="H28" s="191"/>
      <c r="I28" s="191"/>
      <c r="J28" s="191"/>
      <c r="K28" s="191"/>
      <c r="L28" s="191"/>
      <c r="M28" s="191"/>
      <c r="N28" s="191"/>
      <c r="O28" s="191"/>
      <c r="P28" s="191"/>
      <c r="Q28" s="191"/>
      <c r="R28" s="191"/>
      <c r="S28" s="191"/>
      <c r="T28" s="191"/>
    </row>
    <row r="29" spans="1:37" x14ac:dyDescent="0.15">
      <c r="A29" s="185"/>
      <c r="B29" s="161" t="s">
        <v>107</v>
      </c>
      <c r="C29" s="161"/>
      <c r="D29" s="191">
        <f t="shared" ref="D29:T29" si="1">0.1*D8/D$24</f>
        <v>5.3293437451315757</v>
      </c>
      <c r="E29" s="191">
        <f t="shared" si="1"/>
        <v>5.5104694935552709</v>
      </c>
      <c r="F29" s="191">
        <f t="shared" si="1"/>
        <v>5.8199946359508568</v>
      </c>
      <c r="G29" s="191">
        <f t="shared" si="1"/>
        <v>6.5739069571756774</v>
      </c>
      <c r="H29" s="191">
        <f t="shared" si="1"/>
        <v>5.6429224226530108</v>
      </c>
      <c r="I29" s="191">
        <f t="shared" si="1"/>
        <v>5.4249327517961703</v>
      </c>
      <c r="J29" s="191">
        <f t="shared" si="1"/>
        <v>5.7335148711553536</v>
      </c>
      <c r="K29" s="191">
        <f t="shared" si="1"/>
        <v>6.5090372893345751</v>
      </c>
      <c r="L29" s="191">
        <f t="shared" si="1"/>
        <v>5.7686238476879312</v>
      </c>
      <c r="M29" s="191">
        <f t="shared" si="1"/>
        <v>5.4249699067244466</v>
      </c>
      <c r="N29" s="191">
        <f t="shared" si="1"/>
        <v>6.4699563270479308</v>
      </c>
      <c r="O29" s="191">
        <f t="shared" si="1"/>
        <v>8.3188454519098158</v>
      </c>
      <c r="P29" s="191">
        <f t="shared" si="1"/>
        <v>7.4377076532083173</v>
      </c>
      <c r="Q29" s="191">
        <f t="shared" si="1"/>
        <v>7.262906672407679</v>
      </c>
      <c r="R29" s="191">
        <f t="shared" si="1"/>
        <v>7.2378626210270633</v>
      </c>
      <c r="S29" s="191">
        <f t="shared" si="1"/>
        <v>7.1505878581443145</v>
      </c>
      <c r="T29" s="191">
        <f t="shared" si="1"/>
        <v>8.0829651802432014</v>
      </c>
    </row>
    <row r="30" spans="1:37" x14ac:dyDescent="0.15">
      <c r="A30" s="161"/>
      <c r="B30" s="183" t="s">
        <v>108</v>
      </c>
      <c r="C30" s="161"/>
      <c r="D30" s="191"/>
      <c r="E30" s="191"/>
      <c r="F30" s="191"/>
      <c r="G30" s="191"/>
      <c r="H30" s="191"/>
      <c r="I30" s="191"/>
      <c r="J30" s="191"/>
      <c r="K30" s="191"/>
      <c r="L30" s="191"/>
      <c r="M30" s="191"/>
      <c r="N30" s="191"/>
      <c r="O30" s="191"/>
      <c r="P30" s="191"/>
      <c r="Q30" s="191"/>
      <c r="R30" s="191"/>
      <c r="S30" s="191"/>
      <c r="T30" s="191"/>
    </row>
    <row r="31" spans="1:37" x14ac:dyDescent="0.15">
      <c r="A31" s="161"/>
      <c r="B31" s="185"/>
      <c r="C31" s="161" t="s">
        <v>109</v>
      </c>
      <c r="D31" s="191">
        <f t="shared" ref="D31:T31" si="2">0.1*D10/D$24</f>
        <v>3.4325252753367614</v>
      </c>
      <c r="E31" s="191">
        <f t="shared" si="2"/>
        <v>3.5993437658162568</v>
      </c>
      <c r="F31" s="191">
        <f t="shared" si="2"/>
        <v>3.5884700135658951</v>
      </c>
      <c r="G31" s="191">
        <f t="shared" si="2"/>
        <v>4.101875483324644</v>
      </c>
      <c r="H31" s="191">
        <f t="shared" si="2"/>
        <v>3.0199496965744688</v>
      </c>
      <c r="I31" s="191">
        <f t="shared" si="2"/>
        <v>3.0224504800737271</v>
      </c>
      <c r="J31" s="191">
        <f t="shared" si="2"/>
        <v>3.129624431331095</v>
      </c>
      <c r="K31" s="191">
        <f t="shared" si="2"/>
        <v>3.5595603981040251</v>
      </c>
      <c r="L31" s="191">
        <f t="shared" si="2"/>
        <v>2.6609401515675226</v>
      </c>
      <c r="M31" s="191">
        <f t="shared" si="2"/>
        <v>2.7399726672714904</v>
      </c>
      <c r="N31" s="191">
        <f t="shared" si="2"/>
        <v>3.258357914956906</v>
      </c>
      <c r="O31" s="191">
        <f t="shared" si="2"/>
        <v>4.1906713930822246</v>
      </c>
      <c r="P31" s="191">
        <f t="shared" si="2"/>
        <v>3.8134442909944957</v>
      </c>
      <c r="Q31" s="191">
        <f t="shared" si="2"/>
        <v>3.8041389540708406</v>
      </c>
      <c r="R31" s="191">
        <f t="shared" si="2"/>
        <v>3.6358504801107627</v>
      </c>
      <c r="S31" s="191">
        <f t="shared" si="2"/>
        <v>3.6097356839945518</v>
      </c>
      <c r="T31" s="191">
        <f t="shared" si="2"/>
        <v>4.1346394427439979</v>
      </c>
    </row>
    <row r="32" spans="1:37" x14ac:dyDescent="0.15">
      <c r="A32" s="161"/>
      <c r="B32" s="161"/>
      <c r="C32" s="183" t="s">
        <v>110</v>
      </c>
      <c r="D32" s="191"/>
      <c r="E32" s="191"/>
      <c r="F32" s="191"/>
      <c r="G32" s="191"/>
      <c r="H32" s="191"/>
      <c r="I32" s="191"/>
      <c r="J32" s="191"/>
      <c r="K32" s="191"/>
      <c r="L32" s="191"/>
      <c r="M32" s="191"/>
      <c r="N32" s="191"/>
      <c r="O32" s="191"/>
      <c r="P32" s="191"/>
      <c r="Q32" s="191"/>
      <c r="R32" s="191"/>
      <c r="S32" s="191"/>
      <c r="T32" s="191"/>
    </row>
    <row r="33" spans="1:20" x14ac:dyDescent="0.15">
      <c r="A33" s="161"/>
      <c r="B33" s="161"/>
      <c r="C33" s="185" t="s">
        <v>111</v>
      </c>
      <c r="D33" s="191">
        <f t="shared" ref="D33:T33" si="3">0.1*D12/D$24</f>
        <v>1.8968184697948149</v>
      </c>
      <c r="E33" s="191">
        <f t="shared" si="3"/>
        <v>1.9111257277390175</v>
      </c>
      <c r="F33" s="191">
        <f t="shared" si="3"/>
        <v>2.2315246223849678</v>
      </c>
      <c r="G33" s="191">
        <f t="shared" si="3"/>
        <v>2.4720314738510325</v>
      </c>
      <c r="H33" s="191">
        <f t="shared" si="3"/>
        <v>2.6229727260785416</v>
      </c>
      <c r="I33" s="191">
        <f t="shared" si="3"/>
        <v>2.4024822717224428</v>
      </c>
      <c r="J33" s="191">
        <f t="shared" si="3"/>
        <v>2.6038904398242466</v>
      </c>
      <c r="K33" s="191">
        <f t="shared" si="3"/>
        <v>2.94947689123055</v>
      </c>
      <c r="L33" s="191">
        <f t="shared" si="3"/>
        <v>3.1076836961204091</v>
      </c>
      <c r="M33" s="191">
        <f t="shared" si="3"/>
        <v>2.6849972394529571</v>
      </c>
      <c r="N33" s="191">
        <f t="shared" si="3"/>
        <v>3.2115984120910164</v>
      </c>
      <c r="O33" s="191">
        <f t="shared" si="3"/>
        <v>4.1281740588275557</v>
      </c>
      <c r="P33" s="191">
        <f t="shared" si="3"/>
        <v>3.6242633622137967</v>
      </c>
      <c r="Q33" s="191">
        <f t="shared" si="3"/>
        <v>3.4587677183368606</v>
      </c>
      <c r="R33" s="191">
        <f t="shared" si="3"/>
        <v>3.6020121409163015</v>
      </c>
      <c r="S33" s="191">
        <f t="shared" si="3"/>
        <v>3.5408521741497441</v>
      </c>
      <c r="T33" s="191">
        <f t="shared" si="3"/>
        <v>3.9483257374992045</v>
      </c>
    </row>
    <row r="34" spans="1:20" x14ac:dyDescent="0.15">
      <c r="A34" s="161"/>
      <c r="B34" s="161"/>
      <c r="C34" s="183" t="s">
        <v>112</v>
      </c>
      <c r="D34" s="191"/>
      <c r="E34" s="191"/>
      <c r="F34" s="191"/>
      <c r="G34" s="191"/>
      <c r="H34" s="191"/>
      <c r="I34" s="191"/>
      <c r="J34" s="191"/>
      <c r="K34" s="191"/>
      <c r="L34" s="191"/>
      <c r="M34" s="191"/>
      <c r="N34" s="191"/>
      <c r="O34" s="191"/>
      <c r="P34" s="191"/>
      <c r="Q34" s="191"/>
      <c r="R34" s="191"/>
      <c r="S34" s="191"/>
      <c r="T34" s="191"/>
    </row>
    <row r="35" spans="1:20" x14ac:dyDescent="0.15">
      <c r="A35" s="161"/>
      <c r="B35" s="161" t="s">
        <v>113</v>
      </c>
      <c r="C35" s="185"/>
      <c r="D35" s="191">
        <f t="shared" ref="D35:T35" si="4">0.1*D14/D$24</f>
        <v>4.0966181626834777</v>
      </c>
      <c r="E35" s="191">
        <f t="shared" si="4"/>
        <v>5.0167582044949679</v>
      </c>
      <c r="F35" s="191">
        <f t="shared" si="4"/>
        <v>5.4835272032917128</v>
      </c>
      <c r="G35" s="191">
        <f t="shared" si="4"/>
        <v>5.5854306241652711</v>
      </c>
      <c r="H35" s="191">
        <f t="shared" si="4"/>
        <v>5.7350252001422488</v>
      </c>
      <c r="I35" s="191">
        <f t="shared" si="4"/>
        <v>6.2395476771410268</v>
      </c>
      <c r="J35" s="191">
        <f t="shared" si="4"/>
        <v>5.6782907646844771</v>
      </c>
      <c r="K35" s="191">
        <f t="shared" si="4"/>
        <v>6.3242170433984173</v>
      </c>
      <c r="L35" s="191">
        <f t="shared" si="4"/>
        <v>5.6377239652147413</v>
      </c>
      <c r="M35" s="191">
        <f t="shared" si="4"/>
        <v>7.6531191046141069</v>
      </c>
      <c r="N35" s="191">
        <f t="shared" si="4"/>
        <v>6.1691441093619019</v>
      </c>
      <c r="O35" s="191">
        <f t="shared" si="4"/>
        <v>3.8302319209856153</v>
      </c>
      <c r="P35" s="191">
        <f t="shared" si="4"/>
        <v>5.5453334310607643</v>
      </c>
      <c r="Q35" s="191">
        <f t="shared" si="4"/>
        <v>5.7262354480390787</v>
      </c>
      <c r="R35" s="191">
        <f t="shared" si="4"/>
        <v>5.7936171133376373</v>
      </c>
      <c r="S35" s="191">
        <f t="shared" si="4"/>
        <v>5.6468717193291864</v>
      </c>
      <c r="T35" s="191">
        <f t="shared" si="4"/>
        <v>6.0705283498068647</v>
      </c>
    </row>
    <row r="36" spans="1:20" x14ac:dyDescent="0.15">
      <c r="A36" s="161"/>
      <c r="B36" s="183" t="s">
        <v>114</v>
      </c>
      <c r="C36" s="161"/>
      <c r="D36" s="191"/>
      <c r="E36" s="191"/>
      <c r="F36" s="191"/>
      <c r="G36" s="191"/>
      <c r="H36" s="191"/>
      <c r="I36" s="191"/>
      <c r="J36" s="191"/>
      <c r="K36" s="191"/>
      <c r="L36" s="191"/>
      <c r="M36" s="191"/>
      <c r="N36" s="191"/>
      <c r="O36" s="191"/>
      <c r="P36" s="191"/>
      <c r="Q36" s="191"/>
      <c r="R36" s="191"/>
      <c r="S36" s="191"/>
      <c r="T36" s="191"/>
    </row>
    <row r="37" spans="1:20" x14ac:dyDescent="0.15">
      <c r="A37" s="161"/>
      <c r="B37" s="185" t="s">
        <v>115</v>
      </c>
      <c r="C37" s="161"/>
      <c r="D37" s="191">
        <f t="shared" ref="D37:T37" si="5">0.1*D16/D$24</f>
        <v>0.55453664221300591</v>
      </c>
      <c r="E37" s="191">
        <f t="shared" si="5"/>
        <v>0.56090860574381696</v>
      </c>
      <c r="F37" s="191">
        <f t="shared" si="5"/>
        <v>0.54913758233173149</v>
      </c>
      <c r="G37" s="191">
        <f t="shared" si="5"/>
        <v>1.0957921009363727</v>
      </c>
      <c r="H37" s="191">
        <f t="shared" si="5"/>
        <v>0.99005734781112797</v>
      </c>
      <c r="I37" s="191">
        <f t="shared" si="5"/>
        <v>1.1291986068101545</v>
      </c>
      <c r="J37" s="191">
        <f t="shared" si="5"/>
        <v>0.95475582687226668</v>
      </c>
      <c r="K37" s="191">
        <f t="shared" si="5"/>
        <v>0.94112738039638366</v>
      </c>
      <c r="L37" s="191">
        <f t="shared" si="5"/>
        <v>1.1888891352871993</v>
      </c>
      <c r="M37" s="191">
        <f t="shared" si="5"/>
        <v>1.3994959641739808</v>
      </c>
      <c r="N37" s="191">
        <f t="shared" si="5"/>
        <v>1.0261847253221956</v>
      </c>
      <c r="O37" s="191">
        <f t="shared" si="5"/>
        <v>0.95735691837487813</v>
      </c>
      <c r="P37" s="191">
        <f t="shared" si="5"/>
        <v>0.89512502900417279</v>
      </c>
      <c r="Q37" s="191">
        <f t="shared" si="5"/>
        <v>0.82553527518705216</v>
      </c>
      <c r="R37" s="191">
        <f t="shared" si="5"/>
        <v>0.7919708429390796</v>
      </c>
      <c r="S37" s="191">
        <f t="shared" si="5"/>
        <v>0.78438269339768674</v>
      </c>
      <c r="T37" s="191">
        <f t="shared" si="5"/>
        <v>0.75776392866343878</v>
      </c>
    </row>
    <row r="38" spans="1:20" x14ac:dyDescent="0.15">
      <c r="A38" s="186"/>
      <c r="B38" s="187" t="s">
        <v>116</v>
      </c>
      <c r="C38" s="186"/>
      <c r="D38" s="157"/>
      <c r="E38" s="157"/>
      <c r="F38" s="157"/>
      <c r="G38" s="157"/>
      <c r="H38" s="157"/>
      <c r="I38" s="157"/>
      <c r="J38" s="157"/>
      <c r="K38" s="157"/>
      <c r="L38" s="157"/>
      <c r="M38" s="157"/>
      <c r="N38" s="157"/>
      <c r="O38" s="157"/>
      <c r="P38" s="157"/>
      <c r="Q38" s="157"/>
      <c r="R38" s="157"/>
      <c r="S38" s="157"/>
      <c r="T38" s="157"/>
    </row>
  </sheetData>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emplate/>
  <TotalTime>95</TotalTime>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HBS Inequality</vt:lpstr>
      <vt:lpstr>SILC Inequality</vt:lpstr>
      <vt:lpstr>Corr (GDP gr.-Ineq. Est.)HBS</vt:lpstr>
      <vt:lpstr>Corr (GDP gr.-Ineq. Est.)SILC</vt:lpstr>
      <vt:lpstr>Corr (GDP growth-Premium Est.)</vt:lpstr>
      <vt:lpstr>NIPA vs HBS vs SILC</vt:lpstr>
      <vt:lpstr>Minimum Wage vs Survey Data</vt:lpstr>
      <vt:lpstr>Distributional Composition</vt:lpstr>
      <vt:lpstr>Income by Source</vt:lpstr>
      <vt:lpstr>Number of Beneficiaris</vt:lpstr>
      <vt:lpstr>Means- vs Non-Means-Tested</vt:lpstr>
    </vt:vector>
  </TitlesOfParts>
  <Company>Office for National Statistics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Macrory</dc:creator>
  <dc:description/>
  <cp:lastModifiedBy>Orhan Torul</cp:lastModifiedBy>
  <cp:revision>6</cp:revision>
  <cp:lastPrinted>2017-12-19T15:05:43Z</cp:lastPrinted>
  <dcterms:created xsi:type="dcterms:W3CDTF">2008-07-08T14:40:33Z</dcterms:created>
  <dcterms:modified xsi:type="dcterms:W3CDTF">2019-07-19T23:59:42Z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Office for National Statistics</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